
<file path=[Content_Types].xml><?xml version="1.0" encoding="utf-8"?>
<Types xmlns="http://schemas.openxmlformats.org/package/2006/content-types">
  <Default Extension="bin" ContentType="application/vnd.ms-office.activeX"/>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activeX/activeX1.xml" ContentType="application/vnd.ms-office.activeX+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rinterSettings/printerSettings1.bin" ContentType="application/vnd.openxmlformats-officedocument.spreadsheetml.printerSettings"/>
  <Override PartName="/xl/drawings/drawing3.xml" ContentType="application/vnd.openxmlformats-officedocument.drawing+xml"/>
  <Override PartName="/xl/slicers/slicer1.xml" ContentType="application/vnd.ms-excel.slicer+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rinterSettings/printerSettings2.bin" ContentType="application/vnd.openxmlformats-officedocument.spreadsheetml.printerSettings"/>
  <Override PartName="/xl/drawings/drawing4.xml" ContentType="application/vnd.openxmlformats-officedocument.drawing+xml"/>
  <Override PartName="/xl/slicers/slicer2.xml" ContentType="application/vnd.ms-excel.slicer+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printerSettings/printerSettings3.bin" ContentType="application/vnd.openxmlformats-officedocument.spreadsheetml.printerSettings"/>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hidePivotFieldList="1" defaultThemeVersion="124226"/>
  <mc:AlternateContent xmlns:mc="http://schemas.openxmlformats.org/markup-compatibility/2006">
    <mc:Choice Requires="x15">
      <x15ac:absPath xmlns:x15ac="http://schemas.microsoft.com/office/spreadsheetml/2010/11/ac" url="P:\WorkInProgress\Luke's Pubs\Publications\_Stats\A&amp;T_Dec2021\Upload folder\"/>
    </mc:Choice>
  </mc:AlternateContent>
  <xr:revisionPtr revIDLastSave="0" documentId="14_{F83720BF-5540-47D2-AA04-1966242C45D9}" xr6:coauthVersionLast="47" xr6:coauthVersionMax="47" xr10:uidLastSave="{00000000-0000-0000-0000-000000000000}"/>
  <workbookProtection workbookAlgorithmName="SHA-512" workbookHashValue="Y8oLAWfqpFVHcqSLkaJL7s7ZU1hVSQLtsf1U6y3IJ843R8kTn1awcJH971fU2//MWsWkYs+ZDhxVisT3QiblgQ==" workbookSaltValue="jHR73z/m50/ntlWzLUxNTA==" workbookSpinCount="100000" lockStructure="1"/>
  <bookViews>
    <workbookView showVerticalScroll="0" xWindow="-24555" yWindow="1245" windowWidth="21600" windowHeight="11385" xr2:uid="{00000000-000D-0000-FFFF-FFFF00000000}"/>
  </bookViews>
  <sheets>
    <sheet name="Introduction" sheetId="16" r:id="rId1"/>
    <sheet name="Analysis table" sheetId="3" state="hidden" r:id="rId2"/>
    <sheet name="Glossary and explanatory notes" sheetId="17" r:id="rId3"/>
    <sheet name="Pivot tables" sheetId="14" state="hidden" r:id="rId4"/>
    <sheet name="DASHBOARD" sheetId="10" r:id="rId5"/>
    <sheet name="Summary table" sheetId="4" r:id="rId6"/>
    <sheet name="Review quarters" sheetId="7" r:id="rId7"/>
    <sheet name="Data validation" sheetId="6" state="hidden" r:id="rId8"/>
    <sheet name="Copyright information" sheetId="18" r:id="rId9"/>
  </sheets>
  <definedNames>
    <definedName name="_AMO_ContentDefinition_295476121" hidden="1">"'Partitions:13'"</definedName>
    <definedName name="_AMO_ContentDefinition_295476121.0" hidden="1">"'&lt;ContentDefinition name=""Q:\working\collections\aat-apprentice-and-trainee\Estimates Review\analysis.sas7bdat"" rsid=""295476121"" type=""DataSet"" format=""ReportXml"" imgfmt=""ActiveX"" created=""07/28/2017 15:09:22"" modifed=""05/16/2022 10:37:3'"</definedName>
    <definedName name="_AMO_ContentDefinition_295476121.1" hidden="1">"'9"" user=""Brian Harvey"" apply=""False"" css=""C:\Program Files (x86)\SASHome\x86\SASAddinforMicrosoftOffice\7.1\Styles\AMODefault.css"" range=""Q__working_aat_apprentice_and_tr_3"" auto=""False"" xTime=""00:00:00.0156055"" rTime=""00:00:02.205687'"</definedName>
    <definedName name="_AMO_ContentDefinition_295476121.10" hidden="1">"'quot;Q:\working\collections\aat-apprentice-and-trainee\Estimates Review\analysis.sas7bdat&amp;quot; /&amp;gt;"" /&gt;_x000D_
  &lt;param n=""ExcelTableColumnCount"" v=""16"" /&gt;_x000D_
  &lt;param n=""ExcelTableRowCount"" v=""288"" /&gt;_x000D_
  &lt;param n=""DataRowCount"" v=""288"" /&gt;_x000D_
  '"</definedName>
    <definedName name="_AMO_ContentDefinition_295476121.11" hidden="1">"'&lt;param n=""DataColCount"" v=""15"" /&gt;_x000D_
  &lt;param n=""ObsColumn"" v=""true"" /&gt;_x000D_
  &lt;param n=""ExcelFormattingHash"" v=""-205138323"" /&gt;_x000D_
  &lt;param n=""ExcelFormatting"" v=""Automatic"" /&gt;_x000D_
  &lt;ExcelXMLOptions AdjColWidths=""True"" RowOpt=""InsertCells""'"</definedName>
    <definedName name="_AMO_ContentDefinition_295476121.12" hidden="1">"' ColOpt=""InsertCells"" /&gt;_x000D_
&lt;/ContentDefinition&gt;'"</definedName>
    <definedName name="_AMO_ContentDefinition_295476121.2" hidden="1">"'9"" bgnew=""False"" nFmt=""False"" grphSet=""True"" imgY=""0"" imgX=""0"" redirect=""False""&gt;_x000D_
  &lt;files /&gt;_x000D_
  &lt;parents /&gt;_x000D_
  &lt;children /&gt;_x000D_
  &lt;param n=""AMO_Version"" v=""7.1"" /&gt;_x000D_
  &lt;param n=""DisplayName"" v=""Q:\working\aat-apprentice-and-trainee\Es'"</definedName>
    <definedName name="_AMO_ContentDefinition_295476121.3" hidden="1">"'timates Review\analysis.sas7bdat"" /&gt;_x000D_
  &lt;param n=""DisplayType"" v=""Data Set"" /&gt;_x000D_
  &lt;param n=""DataSourceType"" v=""SAS DATASET"" /&gt;_x000D_
  &lt;param n=""SASFilter"" v="""" /&gt;_x000D_
  &lt;param n=""MoreSheetsForRows"" v=""True"" /&gt;_x000D_
  &lt;param n=""PageSize"" v=""'"</definedName>
    <definedName name="_AMO_ContentDefinition_295476121.4" hidden="1">"'500"" /&gt;_x000D_
  &lt;param n=""ShowRowNumbers"" v=""True"" /&gt;_x000D_
  &lt;param n=""ShowInfoInSheet"" v=""False"" /&gt;_x000D_
  &lt;param n=""CredKey"" v=""Q:\working\collections\aat-apprentice-and-trainee\Estimates Review\analysis.sas7bdat"" /&gt;_x000D_
  &lt;param n=""ClassName"" v=""SA'"</definedName>
    <definedName name="_AMO_ContentDefinition_295476121.5" hidden="1">"'S.OfficeAddin.DataViewItem"" /&gt;_x000D_
  &lt;param n=""ServerName"" v="""" /&gt;_x000D_
  &lt;param n=""DataSource"" v=""&amp;lt;SasDataSource Version=&amp;quot;4.2&amp;quot; Type=&amp;quot;SAS.Servers.Dataset&amp;quot; FilterDS=&amp;quot;&amp;amp;lt;?xml version=&amp;amp;quot;1.0&amp;amp;quot; encoding=&amp;am'"</definedName>
    <definedName name="_AMO_ContentDefinition_295476121.6" hidden="1">"'p;quot;utf-16&amp;amp;quot;?&amp;amp;gt;&amp;amp;lt;FilterTree&amp;amp;gt;&amp;amp;lt;TreeRoot /&amp;amp;gt;&amp;amp;lt;/FilterTree&amp;amp;gt;&amp;quot; ColSelFlg=&amp;quot;0&amp;quot; DNA=&amp;quot;&amp;amp;lt;DNA&amp;amp;gt;&amp;amp;#xD;&amp;amp;#xA;  &amp;amp;lt;Type&amp;amp;gt;LocalFile&amp;amp;lt;/Type&amp;amp;gt;&amp;amp;#xD;&amp;'"</definedName>
    <definedName name="_AMO_ContentDefinition_295476121.7" hidden="1">"'amp;#xA;  &amp;amp;lt;Name&amp;amp;gt;analysis.sas7bdat&amp;amp;lt;/Name&amp;amp;gt;&amp;amp;#xD;&amp;amp;#xA;  &amp;amp;lt;Version&amp;amp;gt;1&amp;amp;lt;/Version&amp;amp;gt;&amp;amp;#xD;&amp;amp;#xA;  &amp;amp;lt;Assembly /&amp;amp;gt;&amp;amp;#xD;&amp;amp;#xA;  &amp;amp;lt;Factory /&amp;amp;gt;&amp;amp;#xD;&amp;amp;#xA;  &amp;amp'"</definedName>
    <definedName name="_AMO_ContentDefinition_295476121.8" hidden="1">"';lt;ParentName&amp;amp;gt;Estimates Review&amp;amp;lt;/ParentName&amp;amp;gt;&amp;amp;#xD;&amp;amp;#xA;  &amp;amp;lt;Delimiter&amp;amp;gt;\&amp;amp;lt;/Delimiter&amp;amp;gt;&amp;amp;#xD;&amp;amp;#xA;  &amp;amp;lt;FullPath&amp;amp;gt;Q:\working\collections\aat-apprentice-and-trainee\Estimates Review\ana'"</definedName>
    <definedName name="_AMO_ContentDefinition_295476121.9" hidden="1">"'lysis.sas7bdat&amp;amp;lt;/FullPath&amp;amp;gt;&amp;amp;#xD;&amp;amp;#xA;  &amp;amp;lt;RelativePath&amp;amp;gt;Q:\working\collections\aat-apprentice-and-trainee\Estimates Review\analysis.sas7bdat&amp;amp;lt;/RelativePath&amp;amp;gt;&amp;amp;#xD;&amp;amp;#xA;&amp;amp;lt;/DNA&amp;amp;gt;&amp;quot; Name=&amp;'"</definedName>
    <definedName name="_AMO_ContentLocation_295476121__A1" hidden="1">"'Partitions:2'"</definedName>
    <definedName name="_AMO_ContentLocation_295476121__A1.0" hidden="1">"'&lt;ContentLocation path=""A1"" rsid=""295476121"" tag="""" fid=""0""&gt;_x000D_
  &lt;param n=""_NumRows"" v=""289"" /&gt;_x000D_
  &lt;param n=""_NumCols"" v=""16"" /&gt;_x000D_
  &lt;param n=""SASDataState"" v=""none"" /&gt;_x000D_
  &lt;param n=""SASDataStart"" v=""1"" /&gt;_x000D_
  &lt;param n=""SASDataE'"</definedName>
    <definedName name="_AMO_ContentLocation_295476121__A1.1" hidden="1">"'nd"" v=""288"" /&gt;_x000D_
&lt;/ContentLocation&gt;'"</definedName>
    <definedName name="_AMO_RefreshMultipleList" hidden="1">"'&lt;Items&gt;_x000D_
  &lt;Item Id=""295476121"" Checked=""True"" /&gt;_x000D_
&lt;/Items&gt;'"</definedName>
    <definedName name="_AMO_SingleObject_295476121__A1" hidden="1">'Analysis table'!$B$1:$Q$289</definedName>
    <definedName name="_AMO_XmlVersion" hidden="1">"'1'"</definedName>
    <definedName name="_xlnm._FilterDatabase" localSheetId="1" hidden="1">'Analysis table'!$A$1:$A$418</definedName>
    <definedName name="Arrow1">INDIRECT('Data validation'!$R$2)</definedName>
    <definedName name="Arrow2">INDIRECT('Data validation'!$R$3)</definedName>
    <definedName name="Arrow3">INDIRECT('Data validation'!$R$4)</definedName>
    <definedName name="Arrow4">INDIRECT('Data validation'!$R$5)</definedName>
    <definedName name="Down">'Data validation'!$S$1</definedName>
    <definedName name="N">'Data validation'!$O$1</definedName>
    <definedName name="None">'Data validation'!$T$1</definedName>
    <definedName name="None1">'Data validation'!$P$1</definedName>
    <definedName name="Picture1">INDIRECT('Data validation'!$N$2)</definedName>
    <definedName name="Picture2">INDIRECT('Data validation'!$N$3)</definedName>
    <definedName name="Picture3">INDIRECT('Data validation'!$N$4)</definedName>
    <definedName name="Picture4">INDIRECT('Data validation'!$N$5)</definedName>
    <definedName name="_xlnm.Print_Area" localSheetId="4">DASHBOARD!$B$2:$AJ$48</definedName>
    <definedName name="Slicer_contract">#N/A</definedName>
    <definedName name="Slicer_review_quarter">#N/A</definedName>
    <definedName name="Slicer_State">#N/A</definedName>
    <definedName name="Slicer_type">#N/A</definedName>
    <definedName name="Up">'Data validation'!$R$1</definedName>
    <definedName name="Y">'Data validation'!$N$1</definedName>
  </definedNames>
  <calcPr calcId="191029"/>
  <pivotCaches>
    <pivotCache cacheId="0" r:id="rId10"/>
  </pivotCaches>
  <extLst>
    <ext xmlns:x14="http://schemas.microsoft.com/office/spreadsheetml/2009/9/main" uri="{BBE1A952-AA13-448e-AADC-164F8A28A991}">
      <x14:slicerCaches>
        <x14:slicerCache r:id="rId11"/>
        <x14:slicerCache r:id="rId12"/>
        <x14:slicerCache r:id="rId13"/>
        <x14:slicerCache r:id="rId1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3" l="1"/>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R2" i="3"/>
  <c r="A290" i="3" l="1"/>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L25" i="14" l="1"/>
  <c r="M25" i="14"/>
  <c r="N25" i="14"/>
  <c r="L26" i="14"/>
  <c r="M26" i="14"/>
  <c r="N26" i="14"/>
  <c r="L27" i="14"/>
  <c r="M27" i="14"/>
  <c r="N27" i="14"/>
  <c r="M24" i="14"/>
  <c r="N24" i="14"/>
  <c r="L24" i="14"/>
  <c r="K25" i="14"/>
  <c r="K26" i="14"/>
  <c r="K27" i="14"/>
  <c r="AE23" i="10"/>
  <c r="AE19" i="10"/>
  <c r="AE17" i="10"/>
  <c r="AE21" i="10"/>
  <c r="K24" i="14"/>
  <c r="Q25" i="14"/>
  <c r="R25" i="14"/>
  <c r="S25" i="14"/>
  <c r="Q26" i="14"/>
  <c r="R26" i="14"/>
  <c r="S26" i="14"/>
  <c r="Q27" i="14"/>
  <c r="R27" i="14"/>
  <c r="S27" i="14"/>
  <c r="R24" i="14"/>
  <c r="Q24" i="14"/>
  <c r="L23" i="14" l="1"/>
  <c r="M23" i="14"/>
  <c r="N23" i="14"/>
  <c r="K23" i="14"/>
  <c r="F24" i="14"/>
  <c r="G24" i="14"/>
  <c r="H24" i="14"/>
  <c r="I24" i="14"/>
  <c r="F25" i="14"/>
  <c r="G25" i="14"/>
  <c r="H25" i="14"/>
  <c r="I25" i="14"/>
  <c r="F26" i="14"/>
  <c r="G26" i="14"/>
  <c r="H26" i="14"/>
  <c r="I26" i="14"/>
  <c r="F27" i="14"/>
  <c r="G27" i="14"/>
  <c r="H27" i="14"/>
  <c r="I27" i="14"/>
  <c r="G23" i="14"/>
  <c r="H23" i="14"/>
  <c r="I23" i="14"/>
  <c r="F23" i="14"/>
  <c r="A24" i="14"/>
  <c r="B24" i="14"/>
  <c r="C24" i="14"/>
  <c r="D24" i="14"/>
  <c r="A25" i="14"/>
  <c r="B25" i="14"/>
  <c r="C25" i="14"/>
  <c r="D25" i="14"/>
  <c r="A26" i="14"/>
  <c r="B26" i="14"/>
  <c r="C26" i="14"/>
  <c r="D26" i="14"/>
  <c r="A27" i="14"/>
  <c r="B27" i="14"/>
  <c r="C27" i="14"/>
  <c r="D27" i="14"/>
  <c r="B23" i="14"/>
  <c r="C23" i="14"/>
  <c r="D23" i="14"/>
  <c r="A23" i="14"/>
  <c r="G34" i="4" l="1"/>
  <c r="H34" i="4"/>
  <c r="I34" i="4"/>
  <c r="J34" i="4"/>
  <c r="K34" i="4"/>
  <c r="G35" i="4"/>
  <c r="H35" i="4"/>
  <c r="I35" i="4"/>
  <c r="J35" i="4"/>
  <c r="K35" i="4"/>
  <c r="G36" i="4"/>
  <c r="H36" i="4"/>
  <c r="I36" i="4"/>
  <c r="J36" i="4"/>
  <c r="K36" i="4"/>
  <c r="K33" i="4"/>
  <c r="J33" i="4"/>
  <c r="I33" i="4"/>
  <c r="H33" i="4"/>
  <c r="A362" i="3" l="1"/>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H24" i="10" l="1"/>
  <c r="H21" i="10"/>
  <c r="H18" i="10"/>
  <c r="H15" i="10"/>
  <c r="N12" i="6"/>
  <c r="M12" i="6"/>
  <c r="G33" i="4"/>
  <c r="M16" i="6" l="1"/>
  <c r="Q3" i="6" l="1"/>
  <c r="R3" i="6" s="1"/>
  <c r="Q4" i="6"/>
  <c r="R4" i="6" s="1"/>
  <c r="Q5" i="6"/>
  <c r="R5" i="6" s="1"/>
  <c r="Q2" i="6"/>
  <c r="R2" i="6" s="1"/>
  <c r="AD23" i="10"/>
  <c r="AC23" i="10"/>
  <c r="AB23" i="10"/>
  <c r="AD21" i="10"/>
  <c r="AC21" i="10"/>
  <c r="AB21" i="10"/>
  <c r="AD19" i="10"/>
  <c r="AC19" i="10"/>
  <c r="AB19" i="10"/>
  <c r="AF19" i="10" l="1"/>
  <c r="AF21" i="10"/>
  <c r="AF23" i="10"/>
  <c r="N9" i="4" l="1"/>
  <c r="M4" i="6" s="1"/>
  <c r="N13" i="4"/>
  <c r="N11" i="4"/>
  <c r="N8" i="4"/>
  <c r="M3" i="6" s="1"/>
  <c r="N10" i="4"/>
  <c r="M5" i="6" s="1"/>
  <c r="N14" i="4"/>
  <c r="N7" i="4"/>
  <c r="M2" i="6" s="1"/>
  <c r="N2" i="6" s="1"/>
  <c r="N12" i="4"/>
  <c r="O30" i="4"/>
  <c r="O17" i="4"/>
  <c r="O11" i="4"/>
  <c r="O15" i="4"/>
  <c r="O19" i="4"/>
  <c r="O23" i="4"/>
  <c r="O27" i="4"/>
  <c r="O12" i="4"/>
  <c r="O16" i="4"/>
  <c r="O20" i="4"/>
  <c r="O24" i="4"/>
  <c r="O28" i="4"/>
  <c r="O13" i="4"/>
  <c r="O21" i="4"/>
  <c r="O25" i="4"/>
  <c r="O29" i="4"/>
  <c r="O10" i="4"/>
  <c r="O14" i="4"/>
  <c r="O18" i="4"/>
  <c r="O22" i="4"/>
  <c r="O26" i="4"/>
  <c r="AG9" i="6"/>
  <c r="AF9" i="6"/>
  <c r="AE9" i="6"/>
  <c r="AD9" i="6"/>
  <c r="AC9" i="6"/>
  <c r="AB9" i="6"/>
  <c r="AA9" i="6"/>
  <c r="Z9" i="6"/>
  <c r="Y9" i="6"/>
  <c r="AG7" i="6"/>
  <c r="AF7" i="6"/>
  <c r="AE7" i="6"/>
  <c r="AD7" i="6"/>
  <c r="AC7" i="6"/>
  <c r="AB7" i="6"/>
  <c r="AA7" i="6"/>
  <c r="Z7" i="6"/>
  <c r="Y7" i="6"/>
  <c r="AG5" i="6"/>
  <c r="AF5" i="6"/>
  <c r="AE5" i="6"/>
  <c r="AD5" i="6"/>
  <c r="AC5" i="6"/>
  <c r="AB5" i="6"/>
  <c r="AA5" i="6"/>
  <c r="Z5" i="6"/>
  <c r="Y5" i="6"/>
  <c r="W9" i="6"/>
  <c r="X9" i="6"/>
  <c r="V9" i="6"/>
  <c r="W7" i="6"/>
  <c r="X7" i="6"/>
  <c r="V7" i="6"/>
  <c r="W5" i="6"/>
  <c r="X5" i="6"/>
  <c r="V5" i="6"/>
  <c r="N3" i="6" l="1"/>
  <c r="N5" i="6"/>
  <c r="N4" i="6"/>
  <c r="AD17" i="10"/>
  <c r="AC17" i="10" l="1"/>
  <c r="AF17" i="10" s="1"/>
  <c r="AB17" i="10"/>
  <c r="P25" i="14" l="1"/>
  <c r="P26" i="14"/>
  <c r="P27" i="14"/>
  <c r="S24" i="14"/>
  <c r="P24" i="14"/>
  <c r="G26" i="7" l="1"/>
  <c r="F26" i="7"/>
  <c r="E26" i="7"/>
  <c r="D26" i="7"/>
  <c r="O26" i="7"/>
  <c r="N26" i="7"/>
  <c r="M26" i="7"/>
  <c r="L26" i="7"/>
  <c r="K26" i="7"/>
  <c r="J26" i="7"/>
  <c r="I26" i="7"/>
  <c r="H26" i="7"/>
  <c r="K16" i="7"/>
  <c r="J16" i="7"/>
  <c r="I16" i="7"/>
  <c r="H16" i="7"/>
  <c r="G16" i="7"/>
  <c r="F16" i="7"/>
  <c r="E16" i="7"/>
  <c r="D16" i="7"/>
  <c r="J5" i="6"/>
  <c r="J6" i="6" s="1"/>
  <c r="J7" i="6" s="1"/>
  <c r="J8" i="6" s="1"/>
  <c r="J9" i="6" s="1"/>
  <c r="J10" i="6" s="1"/>
  <c r="J11" i="6" s="1"/>
  <c r="J12" i="6" s="1"/>
  <c r="J13" i="6" s="1"/>
  <c r="J14" i="6" s="1"/>
  <c r="J15" i="6" s="1"/>
  <c r="J16" i="6" s="1"/>
  <c r="J17" i="6" s="1"/>
  <c r="J18" i="6" s="1"/>
  <c r="J19" i="6" s="1"/>
  <c r="J20" i="6" s="1"/>
  <c r="J21" i="6" s="1"/>
  <c r="J22" i="6" s="1"/>
  <c r="J23" i="6" s="1"/>
  <c r="J24" i="6" s="1"/>
  <c r="J25" i="6" s="1"/>
  <c r="J26" i="6" s="1"/>
  <c r="J27" i="6" s="1"/>
  <c r="J28" i="6" s="1"/>
  <c r="J29" i="6" s="1"/>
  <c r="J30" i="6" s="1"/>
  <c r="J31" i="6" s="1"/>
  <c r="J32" i="6" s="1"/>
  <c r="J33" i="6" s="1"/>
  <c r="J34" i="6" s="1"/>
  <c r="J35" i="6" s="1"/>
  <c r="J36" i="6" s="1"/>
  <c r="J37" i="6" s="1"/>
  <c r="J38" i="6" s="1"/>
  <c r="J39" i="6" s="1"/>
  <c r="J40" i="6" s="1"/>
  <c r="J41" i="6" s="1"/>
  <c r="J42" i="6" s="1"/>
  <c r="J43" i="6" s="1"/>
  <c r="J44" i="6" s="1"/>
  <c r="J45" i="6" s="1"/>
  <c r="J46" i="6" s="1"/>
  <c r="J47" i="6" s="1"/>
  <c r="J48" i="6" s="1"/>
  <c r="J49" i="6" s="1"/>
  <c r="J50" i="6" s="1"/>
  <c r="J51" i="6" s="1"/>
  <c r="J52" i="6" s="1"/>
  <c r="J53" i="6" s="1"/>
  <c r="J54" i="6" s="1"/>
  <c r="J55" i="6" s="1"/>
  <c r="J56" i="6" s="1"/>
  <c r="J57" i="6" s="1"/>
  <c r="J58" i="6" s="1"/>
  <c r="J59" i="6" s="1"/>
  <c r="J60" i="6" s="1"/>
  <c r="J61" i="6" s="1"/>
  <c r="J62" i="6" s="1"/>
  <c r="J63" i="6" s="1"/>
  <c r="J64" i="6" s="1"/>
  <c r="J65" i="6" s="1"/>
  <c r="J66" i="6" s="1"/>
  <c r="J67" i="6" s="1"/>
  <c r="J68" i="6" s="1"/>
  <c r="J69" i="6" s="1"/>
  <c r="J70" i="6" s="1"/>
  <c r="J71" i="6" s="1"/>
  <c r="J72" i="6" s="1"/>
  <c r="J73" i="6" s="1"/>
  <c r="I5" i="6"/>
  <c r="K5" i="6" s="1"/>
  <c r="G5" i="6"/>
  <c r="G6" i="6" s="1"/>
  <c r="G7" i="6" s="1"/>
  <c r="G8" i="6" s="1"/>
  <c r="G9" i="6" s="1"/>
  <c r="G10" i="6" s="1"/>
  <c r="G11" i="6" s="1"/>
  <c r="G12" i="6" s="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F5" i="6"/>
  <c r="F6" i="6" s="1"/>
  <c r="H6" i="6" s="1"/>
  <c r="I6" i="6" l="1"/>
  <c r="H5" i="6"/>
  <c r="F7" i="6"/>
  <c r="K6" i="6" l="1"/>
  <c r="I7" i="6"/>
  <c r="H7" i="6"/>
  <c r="F8" i="6"/>
  <c r="K7" i="6" l="1"/>
  <c r="I8" i="6"/>
  <c r="H8" i="6"/>
  <c r="F9" i="6"/>
  <c r="I9" i="6" l="1"/>
  <c r="K8" i="6"/>
  <c r="H9" i="6"/>
  <c r="F10" i="6"/>
  <c r="K9" i="6" l="1"/>
  <c r="I10" i="6"/>
  <c r="H10" i="6"/>
  <c r="F11" i="6"/>
  <c r="I11" i="6" l="1"/>
  <c r="K10" i="6"/>
  <c r="H11" i="6"/>
  <c r="F12" i="6"/>
  <c r="K11" i="6" l="1"/>
  <c r="I12" i="6"/>
  <c r="H12" i="6"/>
  <c r="F13" i="6"/>
  <c r="K12" i="6" l="1"/>
  <c r="I13" i="6"/>
  <c r="F14" i="6"/>
  <c r="H13" i="6"/>
  <c r="K13" i="6" l="1"/>
  <c r="I14" i="6"/>
  <c r="H14" i="6"/>
  <c r="F15" i="6"/>
  <c r="K14" i="6" l="1"/>
  <c r="I15" i="6"/>
  <c r="F16" i="6"/>
  <c r="H15" i="6"/>
  <c r="K15" i="6" l="1"/>
  <c r="I16" i="6"/>
  <c r="H16" i="6"/>
  <c r="D27" i="7" s="1"/>
  <c r="F17" i="6"/>
  <c r="I17" i="6" l="1"/>
  <c r="K16" i="6"/>
  <c r="D28" i="7" s="1"/>
  <c r="F18" i="6"/>
  <c r="H17" i="6"/>
  <c r="E27" i="7" s="1"/>
  <c r="K17" i="6" l="1"/>
  <c r="E28" i="7" s="1"/>
  <c r="C29" i="7" s="1"/>
  <c r="I18" i="6"/>
  <c r="H18" i="6"/>
  <c r="F27" i="7" s="1"/>
  <c r="F19" i="6"/>
  <c r="K18" i="6" l="1"/>
  <c r="F28" i="7" s="1"/>
  <c r="C30" i="7" s="1"/>
  <c r="I19" i="6"/>
  <c r="H19" i="6"/>
  <c r="G27" i="7" s="1"/>
  <c r="F20" i="6"/>
  <c r="I20" i="6" l="1"/>
  <c r="K19" i="6"/>
  <c r="G28" i="7" s="1"/>
  <c r="C31" i="7" s="1"/>
  <c r="H20" i="6"/>
  <c r="F21" i="6"/>
  <c r="H27" i="7" l="1"/>
  <c r="D17" i="7"/>
  <c r="I21" i="6"/>
  <c r="K20" i="6"/>
  <c r="H21" i="6"/>
  <c r="F22" i="6"/>
  <c r="E17" i="7" l="1"/>
  <c r="I27" i="7"/>
  <c r="D18" i="7"/>
  <c r="H28" i="7"/>
  <c r="C32" i="7" s="1"/>
  <c r="K21" i="6"/>
  <c r="I22" i="6"/>
  <c r="H22" i="6"/>
  <c r="F23" i="6"/>
  <c r="F17" i="7" l="1"/>
  <c r="J27" i="7"/>
  <c r="B45" i="7"/>
  <c r="B75" i="16"/>
  <c r="E18" i="7"/>
  <c r="C19" i="7" s="1"/>
  <c r="I28" i="7"/>
  <c r="K22" i="6"/>
  <c r="I23" i="6"/>
  <c r="F24" i="6"/>
  <c r="H23" i="6"/>
  <c r="K27" i="7" l="1"/>
  <c r="G17" i="7"/>
  <c r="F18" i="7"/>
  <c r="C20" i="7" s="1"/>
  <c r="J28" i="7"/>
  <c r="K23" i="6"/>
  <c r="I24" i="6"/>
  <c r="H24" i="6"/>
  <c r="F25" i="6"/>
  <c r="L27" i="7" l="1"/>
  <c r="H17" i="7"/>
  <c r="K28" i="7"/>
  <c r="G18" i="7"/>
  <c r="C21" i="7" s="1"/>
  <c r="K24" i="6"/>
  <c r="I25" i="6"/>
  <c r="H25" i="6"/>
  <c r="F26" i="6"/>
  <c r="H18" i="7" l="1"/>
  <c r="C22" i="7" s="1"/>
  <c r="B39" i="7" s="1"/>
  <c r="L28" i="7"/>
  <c r="I17" i="7"/>
  <c r="M27" i="7"/>
  <c r="K25" i="6"/>
  <c r="I26" i="6"/>
  <c r="H26" i="6"/>
  <c r="F27" i="6"/>
  <c r="N27" i="7" l="1"/>
  <c r="J17" i="7"/>
  <c r="M28" i="7"/>
  <c r="I18" i="7"/>
  <c r="B71" i="16"/>
  <c r="I27" i="6"/>
  <c r="K26" i="6"/>
  <c r="F28" i="6"/>
  <c r="H27" i="6"/>
  <c r="N28" i="7" l="1"/>
  <c r="J18" i="7"/>
  <c r="O27" i="7"/>
  <c r="K17" i="7"/>
  <c r="K27" i="6"/>
  <c r="I28" i="6"/>
  <c r="H28" i="6"/>
  <c r="F29" i="6"/>
  <c r="H11" i="7" l="1"/>
  <c r="K18" i="7"/>
  <c r="O28" i="7"/>
  <c r="I29" i="6"/>
  <c r="K28" i="6"/>
  <c r="H29" i="6"/>
  <c r="F30" i="6"/>
  <c r="K29" i="6" l="1"/>
  <c r="I30" i="6"/>
  <c r="H30" i="6"/>
  <c r="F31" i="6"/>
  <c r="K30" i="6" l="1"/>
  <c r="I31" i="6"/>
  <c r="F32" i="6"/>
  <c r="H31" i="6"/>
  <c r="K31" i="6" l="1"/>
  <c r="I32" i="6"/>
  <c r="H32" i="6"/>
  <c r="F33" i="6"/>
  <c r="H33" i="6" l="1"/>
  <c r="F34" i="6"/>
  <c r="I33" i="6"/>
  <c r="K32" i="6"/>
  <c r="H34" i="6" l="1"/>
  <c r="F35" i="6"/>
  <c r="K33" i="6"/>
  <c r="I34" i="6"/>
  <c r="K34" i="6" l="1"/>
  <c r="I35" i="6"/>
  <c r="H35" i="6"/>
  <c r="F36" i="6"/>
  <c r="F37" i="6" l="1"/>
  <c r="H36" i="6"/>
  <c r="K35" i="6"/>
  <c r="I36" i="6"/>
  <c r="K36" i="6" l="1"/>
  <c r="I37" i="6"/>
  <c r="H37" i="6"/>
  <c r="F38" i="6"/>
  <c r="F39" i="6" l="1"/>
  <c r="H38" i="6"/>
  <c r="I38" i="6"/>
  <c r="K37" i="6"/>
  <c r="I39" i="6" l="1"/>
  <c r="K38" i="6"/>
  <c r="H39" i="6"/>
  <c r="F40" i="6"/>
  <c r="F41" i="6" l="1"/>
  <c r="H40" i="6"/>
  <c r="K39" i="6"/>
  <c r="I40" i="6"/>
  <c r="K40" i="6" l="1"/>
  <c r="I41" i="6"/>
  <c r="H41" i="6"/>
  <c r="F42" i="6"/>
  <c r="F43" i="6" l="1"/>
  <c r="H42" i="6"/>
  <c r="K41" i="6"/>
  <c r="I42" i="6"/>
  <c r="K42" i="6" l="1"/>
  <c r="I43" i="6"/>
  <c r="H43" i="6"/>
  <c r="F44" i="6"/>
  <c r="F45" i="6" l="1"/>
  <c r="H44" i="6"/>
  <c r="K43" i="6"/>
  <c r="I44" i="6"/>
  <c r="K44" i="6" l="1"/>
  <c r="I45" i="6"/>
  <c r="F46" i="6"/>
  <c r="H45" i="6"/>
  <c r="I46" i="6" l="1"/>
  <c r="K45" i="6"/>
  <c r="H46" i="6"/>
  <c r="F47" i="6"/>
  <c r="H47" i="6" l="1"/>
  <c r="F48" i="6"/>
  <c r="K46" i="6"/>
  <c r="I47" i="6"/>
  <c r="K47" i="6" l="1"/>
  <c r="I48" i="6"/>
  <c r="F49" i="6"/>
  <c r="H48" i="6"/>
  <c r="I49" i="6" l="1"/>
  <c r="K48" i="6"/>
  <c r="H49" i="6"/>
  <c r="F50" i="6"/>
  <c r="H50" i="6" l="1"/>
  <c r="F51" i="6"/>
  <c r="K49" i="6"/>
  <c r="I50" i="6"/>
  <c r="I51" i="6" l="1"/>
  <c r="K50" i="6"/>
  <c r="H51" i="6"/>
  <c r="F52" i="6"/>
  <c r="F53" i="6" l="1"/>
  <c r="H52" i="6"/>
  <c r="K51" i="6"/>
  <c r="I52" i="6"/>
  <c r="K52" i="6" l="1"/>
  <c r="I53" i="6"/>
  <c r="H53" i="6"/>
  <c r="F54" i="6"/>
  <c r="F55" i="6" l="1"/>
  <c r="H54" i="6"/>
  <c r="I54" i="6"/>
  <c r="K53" i="6"/>
  <c r="I55" i="6" l="1"/>
  <c r="K54" i="6"/>
  <c r="F56" i="6"/>
  <c r="H55" i="6"/>
  <c r="H56" i="6" l="1"/>
  <c r="F57" i="6"/>
  <c r="K55" i="6"/>
  <c r="I56" i="6"/>
  <c r="K56" i="6" l="1"/>
  <c r="I57" i="6"/>
  <c r="H57" i="6"/>
  <c r="F58" i="6"/>
  <c r="H58" i="6" l="1"/>
  <c r="F59" i="6"/>
  <c r="K57" i="6"/>
  <c r="I58" i="6"/>
  <c r="I59" i="6" l="1"/>
  <c r="K58" i="6"/>
  <c r="H59" i="6"/>
  <c r="F60" i="6"/>
  <c r="H60" i="6" l="1"/>
  <c r="F61" i="6"/>
  <c r="K59" i="6"/>
  <c r="I60" i="6"/>
  <c r="I61" i="6" l="1"/>
  <c r="K60" i="6"/>
  <c r="F62" i="6"/>
  <c r="H61" i="6"/>
  <c r="H62" i="6" l="1"/>
  <c r="F63" i="6"/>
  <c r="K61" i="6"/>
  <c r="I62" i="6"/>
  <c r="K62" i="6" l="1"/>
  <c r="I63" i="6"/>
  <c r="H63" i="6"/>
  <c r="F64" i="6"/>
  <c r="H64" i="6" l="1"/>
  <c r="F65" i="6"/>
  <c r="K63" i="6"/>
  <c r="I64" i="6"/>
  <c r="F66" i="6" l="1"/>
  <c r="H65" i="6"/>
  <c r="I65" i="6"/>
  <c r="K64" i="6"/>
  <c r="K65" i="6" l="1"/>
  <c r="I66" i="6"/>
  <c r="H66" i="6"/>
  <c r="F67" i="6"/>
  <c r="F68" i="6" l="1"/>
  <c r="H67" i="6"/>
  <c r="K66" i="6"/>
  <c r="I67" i="6"/>
  <c r="I68" i="6" l="1"/>
  <c r="K67" i="6"/>
  <c r="H68" i="6"/>
  <c r="F69" i="6"/>
  <c r="H69" i="6" l="1"/>
  <c r="F70" i="6"/>
  <c r="I69" i="6"/>
  <c r="K68" i="6"/>
  <c r="K69" i="6" l="1"/>
  <c r="I70" i="6"/>
  <c r="H70" i="6"/>
  <c r="F71" i="6"/>
  <c r="K70" i="6" l="1"/>
  <c r="I71" i="6"/>
  <c r="H71" i="6"/>
  <c r="F72" i="6"/>
  <c r="H72" i="6" l="1"/>
  <c r="F73" i="6"/>
  <c r="H73" i="6" s="1"/>
  <c r="I72" i="6"/>
  <c r="K71" i="6"/>
  <c r="K72" i="6" l="1"/>
  <c r="I73" i="6"/>
  <c r="K7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 Harvey</author>
  </authors>
  <commentList>
    <comment ref="C1" authorId="0" shapeId="0" xr:uid="{DF4E739C-921D-486A-8905-413B092780E8}">
      <text>
        <r>
          <rPr>
            <b/>
            <sz val="9"/>
            <color indexed="81"/>
            <rFont val="Tahoma"/>
            <charset val="1"/>
          </rPr>
          <t>state</t>
        </r>
      </text>
    </comment>
    <comment ref="E1" authorId="0" shapeId="0" xr:uid="{48392BCC-30FC-4A5D-A163-EF7F11420BC5}">
      <text>
        <r>
          <rPr>
            <b/>
            <sz val="9"/>
            <color indexed="81"/>
            <rFont val="Tahoma"/>
            <charset val="1"/>
          </rPr>
          <t>collection_quarter</t>
        </r>
      </text>
    </comment>
    <comment ref="F1" authorId="0" shapeId="0" xr:uid="{FDA33C6E-B4D7-48FD-92EE-981983D57A2A}">
      <text>
        <r>
          <rPr>
            <b/>
            <sz val="9"/>
            <color indexed="81"/>
            <rFont val="Tahoma"/>
            <charset val="1"/>
          </rPr>
          <t>collection_number</t>
        </r>
      </text>
    </comment>
    <comment ref="M1" authorId="0" shapeId="0" xr:uid="{BD8303B0-B054-471B-A5D4-AB676C0E1B80}">
      <text>
        <r>
          <rPr>
            <b/>
            <sz val="9"/>
            <color indexed="81"/>
            <rFont val="Tahoma"/>
            <charset val="1"/>
          </rPr>
          <t>counter</t>
        </r>
      </text>
    </comment>
    <comment ref="P1" authorId="0" shapeId="0" xr:uid="{9A01D8EC-549B-4FEB-90E5-ABFBAD7669A4}">
      <text>
        <r>
          <rPr>
            <b/>
            <sz val="9"/>
            <color indexed="81"/>
            <rFont val="Tahoma"/>
            <charset val="1"/>
          </rPr>
          <t>counter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Nadine Schuil</author>
  </authors>
  <commentList>
    <comment ref="J2" authorId="0" shapeId="0" xr:uid="{00000000-0006-0000-0700-000001000000}">
      <text>
        <r>
          <rPr>
            <b/>
            <sz val="9"/>
            <color indexed="81"/>
            <rFont val="Tahoma"/>
            <family val="2"/>
          </rPr>
          <t>Nadine Schuil:</t>
        </r>
        <r>
          <rPr>
            <sz val="9"/>
            <color indexed="81"/>
            <rFont val="Tahoma"/>
            <family val="2"/>
          </rPr>
          <t xml:space="preserve">
</t>
        </r>
        <r>
          <rPr>
            <sz val="8"/>
            <color indexed="81"/>
            <rFont val="Tahoma"/>
            <family val="2"/>
          </rPr>
          <t>This is the figure we are interested in - the collection_quarter (the quarter up to which we are reporting)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2" xr16:uid="{00000000-0015-0000-FFFF-FFFF01000000}" name="Connection1"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3" xr16:uid="{00000000-0015-0000-FFFF-FFFF02000000}" name="Connection2"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s>
</file>

<file path=xl/sharedStrings.xml><?xml version="1.0" encoding="utf-8"?>
<sst xmlns="http://schemas.openxmlformats.org/spreadsheetml/2006/main" count="1454" uniqueCount="178">
  <si>
    <t>1st revision</t>
  </si>
  <si>
    <t>Australia</t>
  </si>
  <si>
    <t>Australian Capital Territory</t>
  </si>
  <si>
    <t>New South Wales</t>
  </si>
  <si>
    <t>Northern Territory</t>
  </si>
  <si>
    <t>Queensland</t>
  </si>
  <si>
    <t>South Australia</t>
  </si>
  <si>
    <t>Tasmania</t>
  </si>
  <si>
    <t>Victoria</t>
  </si>
  <si>
    <t>Western Australia</t>
  </si>
  <si>
    <t>type</t>
  </si>
  <si>
    <t>contract</t>
  </si>
  <si>
    <t>CW</t>
  </si>
  <si>
    <t>04</t>
  </si>
  <si>
    <t>01</t>
  </si>
  <si>
    <t>IT</t>
  </si>
  <si>
    <t xml:space="preserve"> </t>
  </si>
  <si>
    <t>collection_quarter</t>
  </si>
  <si>
    <t>collection_number</t>
  </si>
  <si>
    <t>final_count</t>
  </si>
  <si>
    <t>perc_of_final_count</t>
  </si>
  <si>
    <t>Contact status</t>
  </si>
  <si>
    <t>State</t>
  </si>
  <si>
    <t>Estimate</t>
  </si>
  <si>
    <t>Final count</t>
  </si>
  <si>
    <t>Contract status</t>
  </si>
  <si>
    <t>count_in_PI</t>
  </si>
  <si>
    <t>N</t>
  </si>
  <si>
    <t>Y</t>
  </si>
  <si>
    <t>COUNT</t>
  </si>
  <si>
    <t>CONCAT</t>
  </si>
  <si>
    <t>Initial</t>
  </si>
  <si>
    <t>*</t>
  </si>
  <si>
    <t>3rd rev</t>
  </si>
  <si>
    <t>4th rev</t>
  </si>
  <si>
    <t>5th rev</t>
  </si>
  <si>
    <t>6th rev</t>
  </si>
  <si>
    <t>Collection</t>
  </si>
  <si>
    <t>REVIEW QUARTERS</t>
  </si>
  <si>
    <t>Collection number</t>
  </si>
  <si>
    <t>UPDATE latest collection number:</t>
  </si>
  <si>
    <t>Calender</t>
  </si>
  <si>
    <t>Reporting to:</t>
  </si>
  <si>
    <t>Collecting to:</t>
  </si>
  <si>
    <t>Equivalent to:</t>
  </si>
  <si>
    <t>Collection 
number</t>
  </si>
  <si>
    <t>Review quarters</t>
  </si>
  <si>
    <t>Calendar month reported to:</t>
  </si>
  <si>
    <t>Review quarter</t>
  </si>
  <si>
    <t>% of final count</t>
  </si>
  <si>
    <t xml:space="preserve">Estimate </t>
  </si>
  <si>
    <t>Review 
quarter</t>
  </si>
  <si>
    <t>Low95</t>
  </si>
  <si>
    <t>High95</t>
  </si>
  <si>
    <t>Compare final count with 95% PI (for that estimate)</t>
  </si>
  <si>
    <t>Estimate compared with final count</t>
  </si>
  <si>
    <t>Estimate as a % of final count</t>
  </si>
  <si>
    <t>Baseline (100%)</t>
  </si>
  <si>
    <t>Values</t>
  </si>
  <si>
    <t>Initial and 1st revision estimate compared with final count</t>
  </si>
  <si>
    <t>model</t>
  </si>
  <si>
    <t xml:space="preserve">Model </t>
  </si>
  <si>
    <t>Model vs published estimate</t>
  </si>
  <si>
    <t>Published
estimate</t>
  </si>
  <si>
    <t>Model
estimate</t>
  </si>
  <si>
    <t>R</t>
  </si>
  <si>
    <t>G</t>
  </si>
  <si>
    <t>B</t>
  </si>
  <si>
    <t>To tint:</t>
  </si>
  <si>
    <t>newR = currentR + (255 - currentR) * tint_factor</t>
  </si>
  <si>
    <t>newG = currentG + (255 - currentG) * tint_factor</t>
  </si>
  <si>
    <t>newB = currentB + (255 - currentB) * tint_factor</t>
  </si>
  <si>
    <t>Colours</t>
  </si>
  <si>
    <t>Arial</t>
  </si>
  <si>
    <t>Font:</t>
  </si>
  <si>
    <t>Trebuchet</t>
  </si>
  <si>
    <t>review_quarter</t>
  </si>
  <si>
    <t>Cancellations/withdrawals</t>
  </si>
  <si>
    <t>Commencements</t>
  </si>
  <si>
    <t>Completions</t>
  </si>
  <si>
    <t>In-training</t>
  </si>
  <si>
    <t>Collect to</t>
  </si>
  <si>
    <t>Report to</t>
  </si>
  <si>
    <t>Commencements and completions</t>
  </si>
  <si>
    <t>Cancellations/withdrawals and in-training</t>
  </si>
  <si>
    <t>PIVOT TABLES</t>
  </si>
  <si>
    <t>Estimate type</t>
  </si>
  <si>
    <t/>
  </si>
  <si>
    <t>Different model estimate?</t>
  </si>
  <si>
    <t>Adjustment
to model estimate</t>
  </si>
  <si>
    <t>Dashboard</t>
  </si>
  <si>
    <t>Summary table</t>
  </si>
  <si>
    <t>Back to index</t>
  </si>
  <si>
    <r>
      <rPr>
        <b/>
        <sz val="11"/>
        <color rgb="FF78278B"/>
        <rFont val="Calibri"/>
        <family val="2"/>
        <scheme val="minor"/>
      </rPr>
      <t xml:space="preserve">STEP 1: </t>
    </r>
    <r>
      <rPr>
        <b/>
        <sz val="11"/>
        <rFont val="Calibri"/>
        <family val="2"/>
        <scheme val="minor"/>
      </rPr>
      <t>UPDATE latest collection number 
below to see quarters to be reviewed</t>
    </r>
  </si>
  <si>
    <t>raw_value</t>
  </si>
  <si>
    <t>model_perc_final_count</t>
  </si>
  <si>
    <t>Index</t>
  </si>
  <si>
    <t>Copyright information</t>
  </si>
  <si>
    <t>Published estimate as % of final count</t>
  </si>
  <si>
    <t xml:space="preserve">Model estimate as % of final count  </t>
  </si>
  <si>
    <t>Lower boundary of prediction interval</t>
  </si>
  <si>
    <t>Upper boundary of prediction interval</t>
  </si>
  <si>
    <t xml:space="preserve">NCVER published estimate </t>
  </si>
  <si>
    <t>Initial NCVER published estimate</t>
  </si>
  <si>
    <t>Collected count from STAs</t>
  </si>
  <si>
    <r>
      <t xml:space="preserve">For </t>
    </r>
    <r>
      <rPr>
        <u/>
        <sz val="10"/>
        <color theme="1"/>
        <rFont val="Arial"/>
        <family val="2"/>
      </rPr>
      <t>cancellations/withdrawals and in-training</t>
    </r>
    <r>
      <rPr>
        <sz val="10"/>
        <color theme="1"/>
        <rFont val="Arial"/>
        <family val="2"/>
      </rPr>
      <t>, the following quarters are reviewed in this dashboard:</t>
    </r>
  </si>
  <si>
    <t>Initial estimate</t>
  </si>
  <si>
    <t>First revision estimate</t>
  </si>
  <si>
    <r>
      <t xml:space="preserve">After each collection, the estimates review dashboard will be updated with the latest data and enable a review of the most recent quarters possible. 
For commencements and completions, we require three collections or quarters of data for a final count to emerge for a certain quarter after an initial estimate was reported. For cancellations/withdrawals and in-training, we require seven collections or quarters of data for a final count to emerge for a certain quarter after an initial estimate was reported. Please see the Review quarters tab for more detail.
In summary, for </t>
    </r>
    <r>
      <rPr>
        <u/>
        <sz val="10"/>
        <color theme="1"/>
        <rFont val="Arial"/>
        <family val="2"/>
      </rPr>
      <t>commencements and completions</t>
    </r>
    <r>
      <rPr>
        <sz val="10"/>
        <color theme="1"/>
        <rFont val="Arial"/>
        <family val="2"/>
      </rPr>
      <t xml:space="preserve">, the following quarters are reviewed in this dashboard:
</t>
    </r>
  </si>
  <si>
    <t>Summary</t>
  </si>
  <si>
    <t>Estimate as percentage of final count</t>
  </si>
  <si>
    <r>
      <t xml:space="preserve">Does the final count lie in the </t>
    </r>
    <r>
      <rPr>
        <b/>
        <u/>
        <sz val="10"/>
        <color theme="1"/>
        <rFont val="Arial"/>
        <family val="2"/>
      </rPr>
      <t>initial</t>
    </r>
    <r>
      <rPr>
        <b/>
        <sz val="10"/>
        <color theme="1"/>
        <rFont val="Arial"/>
        <family val="2"/>
      </rPr>
      <t xml:space="preserve"> 95% prediction interval?</t>
    </r>
  </si>
  <si>
    <r>
      <t xml:space="preserve">Does the final count lie in the </t>
    </r>
    <r>
      <rPr>
        <b/>
        <u/>
        <sz val="12"/>
        <color rgb="FF439539"/>
        <rFont val="Arial"/>
        <family val="2"/>
      </rPr>
      <t>initial</t>
    </r>
    <r>
      <rPr>
        <b/>
        <sz val="12"/>
        <color rgb="FF439539"/>
        <rFont val="Arial"/>
        <family val="2"/>
      </rPr>
      <t xml:space="preserve"> 95% prediction interval?</t>
    </r>
  </si>
  <si>
    <t>Explanatory terms and notes are provided as further detail for the dashboard and summary table and graph</t>
  </si>
  <si>
    <t xml:space="preserve">Summary table and graph, providing a snapshot of the dashboard </t>
  </si>
  <si>
    <t>Quarters that are reviewed</t>
  </si>
  <si>
    <t>Glossary and explanatory notes</t>
  </si>
  <si>
    <r>
      <t xml:space="preserve">Does the final count lie in the </t>
    </r>
    <r>
      <rPr>
        <b/>
        <u/>
        <sz val="14"/>
        <color theme="1"/>
        <rFont val="Arial"/>
        <family val="2"/>
      </rPr>
      <t>initial</t>
    </r>
    <r>
      <rPr>
        <b/>
        <sz val="14"/>
        <color theme="1"/>
        <rFont val="Arial"/>
        <family val="2"/>
      </rPr>
      <t xml:space="preserve"> 95% prediction interval?</t>
    </r>
  </si>
  <si>
    <t>With each passing quarter, the estimates on contract activities are revised to include the data received during the most recent data submission. For example, for commencements, around 95% of the complete data are captured one quarter after the training activity has occurred and around 99% after two quarters (at the time the first revision estimate is calculated). For completions, approximately 90% are captured one quarter after the training activity occurred and approximately 97% after two quarters. The revised estimates are published in NCVER’s quarterly statistical reports.</t>
  </si>
  <si>
    <t xml:space="preserve">For commencements and completions, we require three quarters of data for a final count to emerge for a certain quarter after an initial estimate was reported. For cancellations/withdrawals and in-training, we require seven quarters of data.
</t>
  </si>
  <si>
    <r>
      <t>1</t>
    </r>
    <r>
      <rPr>
        <vertAlign val="superscript"/>
        <sz val="11"/>
        <color theme="1"/>
        <rFont val="Arial"/>
        <family val="2"/>
      </rPr>
      <t>st</t>
    </r>
    <r>
      <rPr>
        <sz val="11"/>
        <color theme="1"/>
        <rFont val="Arial"/>
        <family val="2"/>
      </rPr>
      <t xml:space="preserve"> rev</t>
    </r>
  </si>
  <si>
    <r>
      <t>2</t>
    </r>
    <r>
      <rPr>
        <vertAlign val="superscript"/>
        <sz val="11"/>
        <color theme="1"/>
        <rFont val="Arial"/>
        <family val="2"/>
      </rPr>
      <t>nd</t>
    </r>
    <r>
      <rPr>
        <sz val="11"/>
        <color theme="1"/>
        <rFont val="Arial"/>
        <family val="2"/>
      </rPr>
      <t xml:space="preserve"> rev</t>
    </r>
  </si>
  <si>
    <t>Apprentices and trainees estimates review summary</t>
  </si>
  <si>
    <t>Lower boundary of 95% prediction interval</t>
  </si>
  <si>
    <t>Upper boundary of 95% prediction interval</t>
  </si>
  <si>
    <t>Apprentices and trainees estimates review dashboard</t>
  </si>
  <si>
    <t>Which quarters are reviewed?</t>
  </si>
  <si>
    <t>Was the model estimate adjusted to get published estimate?</t>
  </si>
  <si>
    <t>First revision NCVER published estimate</t>
  </si>
  <si>
    <t>Explanatory notes</t>
  </si>
  <si>
    <t>This metric in the dashboard and corresponding field in the summary table indicates the initial or first revision estimate as a percentage of the final count that eventually emerged. For example, an initial estimate of 2900 for a certain contract status and quarter is 101.8% of a final count of 2850 that emerged.</t>
  </si>
  <si>
    <r>
      <rPr>
        <b/>
        <sz val="10"/>
        <color rgb="FF78278B"/>
        <rFont val="Arial"/>
        <family val="2"/>
      </rPr>
      <t>STEP 2</t>
    </r>
    <r>
      <rPr>
        <b/>
        <sz val="10"/>
        <color theme="1"/>
        <rFont val="Arial"/>
        <family val="2"/>
      </rPr>
      <t>: select the review quarters to be reviewed as mentioned in the Introduction section. Hold down the Shift or Ctrl key to select more than one review quarter</t>
    </r>
  </si>
  <si>
    <t>Final count (100%)</t>
  </si>
  <si>
    <r>
      <rPr>
        <b/>
        <sz val="10"/>
        <color rgb="FF78278B"/>
        <rFont val="Arial"/>
        <family val="2"/>
      </rPr>
      <t xml:space="preserve">STEP 1: </t>
    </r>
    <r>
      <rPr>
        <b/>
        <sz val="10"/>
        <rFont val="Arial"/>
        <family val="2"/>
      </rPr>
      <t xml:space="preserve">select </t>
    </r>
    <r>
      <rPr>
        <b/>
        <u/>
        <sz val="10"/>
        <rFont val="Arial"/>
        <family val="2"/>
      </rPr>
      <t>one</t>
    </r>
    <r>
      <rPr>
        <b/>
        <sz val="10"/>
        <rFont val="Arial"/>
        <family val="2"/>
      </rPr>
      <t xml:space="preserve"> estimate type, contract status and state/territory  to review from the left-hand menu </t>
    </r>
  </si>
  <si>
    <t>Model estimate</t>
  </si>
  <si>
    <t>Visualisation of data, enabling a review of the accuracy of the published estimates, and hence methodology</t>
  </si>
  <si>
    <t>State training authorities (STAs)</t>
  </si>
  <si>
    <t>Why does NCVER estimate?</t>
  </si>
  <si>
    <t>What is the purpose of this tool?</t>
  </si>
  <si>
    <t>Commencements, AUS</t>
  </si>
  <si>
    <t>Collected counts</t>
  </si>
  <si>
    <t>Estimates</t>
  </si>
  <si>
    <t>ETE</t>
  </si>
  <si>
    <t>initial</t>
  </si>
  <si>
    <t>2nd revision</t>
  </si>
  <si>
    <t>Commencements, Australia, September 2016 quarter</t>
  </si>
  <si>
    <t>-</t>
  </si>
  <si>
    <t>Quarter</t>
  </si>
  <si>
    <t>Collected count</t>
  </si>
  <si>
    <t>Second revision estimate</t>
  </si>
  <si>
    <t>Type of estimate</t>
  </si>
  <si>
    <t>A</t>
  </si>
  <si>
    <t>Apprentice and trainee data (numbers of contracts of training and the time at which these events occur) are reported by the state and territory training authorities (STAs) to NCVER on a quarterly basis. However, it is not unusual for some time to elapse before information about the number of contracts of training appears in the national collection, due to a chain of administrative processes that must be followed. These time gaps are referred to as 'reporting lags'.
Thus, data about events occurring in a given quarter might require several collections to be completely reported. It takes up to four quarters for commencements and completions and eight quarters for cancellations/withdrawals for complete information about these events to appear in the national collection. As a result, accurate counts take time to accumulate.  However, waiting for all the data to be submitted reduces their usefulness.  In order to get timely information that can be used for monitoring apprentice/trainee activity and formulating policy, a reliable estimate of the 'final' counts is required as soon as possible after the quarter in which the events occur.
For example, consider the lag between estimated and actual collected contract commencements, for Australia, for September 2016 quarter:</t>
  </si>
  <si>
    <t xml:space="preserve">The blue line in the figure above, indicating actual collected numbers from the STAs shows how data for the September 2016 quarter commencements accumulate over time.  
The green line shows how the corresponding NCVER estimates are revised over the same time period. The estimates are based on the average ratios of the final reported count to the reported count at quarters two to four as observed for quarters previous to September 2016. As the amount of unknown data reduces across the quarters, the estimates improve and converge toward the actual final count. After four quarters, the actual collected counts are as good as anything NCVER can estimate. For quarter five and onwards, NCVER only reports the actual collected count for September 2016 commencements.
</t>
  </si>
  <si>
    <t xml:space="preserve">Initial estimates are calculated one quarter after the training activity occurred. For example, the initially published estimates for the December quarter contract activities are calculated when NCVER receives the March quarter data. The initial estimates are published in NCVER’s quarterly statistical reports on apprentice and trainee contract activities. </t>
  </si>
  <si>
    <t>&lt;https://www.ncver.edu.au/data/collection/apprentices-and-trainees-collection&gt;.</t>
  </si>
  <si>
    <r>
      <t xml:space="preserve">This first metric in the dashboard and corresponding field in the summary table compares the final count that eventually emerge to the 95% prediction interval calculated for the </t>
    </r>
    <r>
      <rPr>
        <u/>
        <sz val="11"/>
        <color theme="1"/>
        <rFont val="Arial"/>
        <family val="2"/>
      </rPr>
      <t>initial</t>
    </r>
    <r>
      <rPr>
        <sz val="11"/>
        <color theme="1"/>
        <rFont val="Arial"/>
        <family val="2"/>
      </rPr>
      <t xml:space="preserve"> estimate. Therefore, for example, even though the initial estimate may be 110% of the final count as described above, the final count can indeed still lie within the initial 95% prediction interval. This may be due to a wide prediction interval related to the initial estimate and encompassing the final count. Conversely, for a narrow prediction interval associated with the initial estimate, the final count may lie outside the initial 95% prediction interval, when the initial estimate is, say, only 102% of the final count. The width of the prediction interval is determined by the standard error associated with the calculation of the estimate. For detailed information on the calculation methodology of the estimates and subsequent prediction errors and intervals,</t>
    </r>
  </si>
  <si>
    <t>please see the technical paper,</t>
  </si>
  <si>
    <t>Estimation of apprentices and trainee statistics.</t>
  </si>
  <si>
    <t>State training authorities are government departments in each state or territory responsible for the operation of the vocational education and training (VET) system (including apprenticeships) within that jurisdiction. Each STA participates in the formulation of national policy, planning and objectives, and promotes and implements the agreed policies and priorities in the state or territory. Specifically, in the case of apprentices and trainees, the STAs are responsible for the registration and certification of apprenticeships training agreements and employment arrangements surrounding apprentices and trainees.</t>
  </si>
  <si>
    <t>The model estimate is the estimate produced by the endorsed estimation methodology, and is subject to review.  Estimates that are associated with high relative errors or are unusually high or low are examined and if possible adjusted. The resulting estimate is the published estimate.  Where no adjustment is made to the model estimate, the published estimate is equal to the model estimate. Documentation relating to the review for collections can be found in the Adjustment notes for Apprentice and trainee estimates documents, which is provided as a supporting document for each collection, and can be found at</t>
  </si>
  <si>
    <t>&lt;https://www.ncver.edu.au/publications/publications/all-publications/a-guide-to-the-apprentices-and-trainees-estimates-review-dashboard&gt;.</t>
  </si>
  <si>
    <t xml:space="preserve">NCVER has committed to reviewing the accuracy and reliability of the methodology employed in the estimation process, as described above, on a quarterly basis. In doing so, stakeholders can be assured on a timely and continuous basis of the robustness and veracity of the estimates that are published by NCVER, based on the counts that are collected from the state training authorities. This is a reflection of NCVER’s continuous commitment to transparency of processes employed and data published.
In order to undertake an efficient and frequent review of the estimation process, it was thought best to develop this interactive tool, to allow the user to quickly and effectively assess the accuracy of the estimates published by NCVER.
The estimates that are reviewed are the initial estimates and first revision estimates. The reliability and accuracy of the estimates are assessed by comparing the initial and first revision published estimates to the final counts that emerge, and by assessing the final count against the 95% prediction intervals of the published estimates.
A technical paper has been produced to provide a brief overview of the estimation methodology employed in the National Apprentice and Trainee Collection and instructions on the operation of this dashboard. The technical paper can be found at
</t>
  </si>
  <si>
    <t>Link to technical paper</t>
  </si>
  <si>
    <t>The review quarters investigated for each contract status are identified, based on final counts that emerge</t>
  </si>
  <si>
    <t>27 567</t>
  </si>
  <si>
    <t>36 084</t>
  </si>
  <si>
    <t>37 140</t>
  </si>
  <si>
    <t>37 384</t>
  </si>
  <si>
    <t>37 471</t>
  </si>
  <si>
    <t>37 927</t>
  </si>
  <si>
    <t>37 479</t>
  </si>
  <si>
    <t>37 493</t>
  </si>
  <si>
    <t>STEP 1:  Refresh ANALYSIS table
STEP 2:  Click button below</t>
  </si>
  <si>
    <t>TABLES FOR DASHBOARD GRAPHS</t>
  </si>
  <si>
    <t>PIVOT TABLES - TO UPDATE/REFRESH</t>
  </si>
  <si>
    <r>
      <rPr>
        <b/>
        <sz val="9"/>
        <color theme="1"/>
        <rFont val="Calibri"/>
        <family val="2"/>
      </rPr>
      <t>©</t>
    </r>
    <r>
      <rPr>
        <b/>
        <sz val="9"/>
        <color theme="1"/>
        <rFont val="Arial"/>
        <family val="2"/>
      </rPr>
      <t xml:space="preserve"> Commonwealth of Australia, 2022</t>
    </r>
  </si>
  <si>
    <r>
      <t xml:space="preserve">With the exception of the Commonwealth Coat of Arms, the Department's logo, any material protected by a trade mark and where otherwise noted all material presented in this document is provided under a Creative Commons Attribution 3.0 Australia &lt;www.creativecommons.org/licenses/by/3.0/au&gt; licence. 
The details of the relevant licence conditions are available on the Creative Commons website (accessible using the links provided) as is the full legal code for the CC BY 3.0 AU licence &lt;www.creativecommons.org/licenses/by/3.0/legalcode&gt;.
This document should be attributed as NCVER 2022, </t>
    </r>
    <r>
      <rPr>
        <i/>
        <sz val="10"/>
        <rFont val="Arial"/>
        <family val="2"/>
      </rPr>
      <t>Australian vocational education and training statistics: Apprentices and trainees estimates review dashboard: December quarter 2021,</t>
    </r>
    <r>
      <rPr>
        <sz val="10"/>
        <rFont val="Arial"/>
        <family val="2"/>
      </rPr>
      <t xml:space="preserve"> NCVER, Adelaide.
This work has been produced by the National Centre for Vocational Education Research (NCVER) on behalf of the Australian Government and state and territory governments, with funding provided through the Australian Government Department of Employment and Workplace Relations. 
The views and opinions expressed in this document are those of NCVER and do not necessarily reflect the views of the Australian Government or state and territory governments.  
Published by NCVER, ABN 87 007 967 311
Level 5, 60 Light Square, Adelaide SA 5000
PO Box 8288, Station Arcade, Adelaide SA 5000, Australia
P (08) 8230 8400   W &lt;www.ncver.edu.au&gt;   E &lt;ncver@ncver.edu.au&gt;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</si>
</sst>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 #,##0.00_);_(* \(#,##0.00\);_(* &quot;-&quot;??_);_(@_)"/>
    <numFmt numFmtId="166" formatCode="0.0"/>
    <numFmt numFmtId="167" formatCode="0.0%"/>
    <numFmt numFmtId="168" formatCode="_-* #,##0_-;\-* #,##0_-;_-* &quot;-&quot;??_-;_-@_-"/>
    <numFmt numFmtId="169" formatCode="[$-409]mmm\-yy;@"/>
  </numFmts>
  <fonts count="68" x14ac:knownFonts="1">
    <font>
      <sz val="11"/>
      <color theme="1"/>
      <name val="Calibri"/>
      <family val="2"/>
      <scheme val="minor"/>
    </font>
    <font>
      <b/>
      <sz val="11"/>
      <color theme="1"/>
      <name val="Calibri"/>
      <family val="2"/>
      <scheme val="minor"/>
    </font>
    <font>
      <b/>
      <sz val="9"/>
      <color indexed="81"/>
      <name val="Tahoma"/>
      <family val="2"/>
    </font>
    <font>
      <b/>
      <sz val="11"/>
      <color theme="0"/>
      <name val="Calibri"/>
      <family val="2"/>
      <scheme val="minor"/>
    </font>
    <font>
      <sz val="9"/>
      <color indexed="81"/>
      <name val="Tahoma"/>
      <family val="2"/>
    </font>
    <font>
      <sz val="11"/>
      <name val="Calibri"/>
      <family val="2"/>
      <scheme val="minor"/>
    </font>
    <font>
      <sz val="10"/>
      <color theme="1"/>
      <name val="Calibri"/>
      <family val="2"/>
      <scheme val="minor"/>
    </font>
    <font>
      <b/>
      <sz val="10"/>
      <color theme="1"/>
      <name val="Calibri"/>
      <family val="2"/>
      <scheme val="minor"/>
    </font>
    <font>
      <sz val="10"/>
      <color theme="1"/>
      <name val="Calibri"/>
      <family val="2"/>
    </font>
    <font>
      <sz val="10"/>
      <name val="Calibri"/>
      <family val="2"/>
    </font>
    <font>
      <sz val="11"/>
      <color theme="0"/>
      <name val="Calibri"/>
      <family val="2"/>
      <scheme val="minor"/>
    </font>
    <font>
      <b/>
      <sz val="18"/>
      <name val="Calibri"/>
      <family val="2"/>
      <scheme val="minor"/>
    </font>
    <font>
      <sz val="8"/>
      <color indexed="81"/>
      <name val="Tahoma"/>
      <family val="2"/>
    </font>
    <font>
      <b/>
      <sz val="11"/>
      <name val="Calibri"/>
      <family val="2"/>
      <scheme val="minor"/>
    </font>
    <font>
      <sz val="11"/>
      <name val="Calibri"/>
      <family val="2"/>
    </font>
    <font>
      <sz val="9"/>
      <color theme="0" tint="-4.9989318521683403E-2"/>
      <name val="Calibri"/>
      <family val="2"/>
      <scheme val="minor"/>
    </font>
    <font>
      <b/>
      <sz val="11"/>
      <color rgb="FFFF0000"/>
      <name val="Calibri"/>
      <family val="2"/>
      <scheme val="minor"/>
    </font>
    <font>
      <b/>
      <sz val="13"/>
      <color theme="0"/>
      <name val="Calibri"/>
      <family val="2"/>
      <scheme val="minor"/>
    </font>
    <font>
      <b/>
      <sz val="18"/>
      <color theme="1"/>
      <name val="Calibri"/>
      <family val="2"/>
      <scheme val="minor"/>
    </font>
    <font>
      <sz val="11"/>
      <color theme="1"/>
      <name val="Calibri"/>
      <family val="2"/>
      <scheme val="minor"/>
    </font>
    <font>
      <b/>
      <sz val="11.5"/>
      <color theme="1"/>
      <name val="Calibri"/>
      <family val="2"/>
      <scheme val="minor"/>
    </font>
    <font>
      <b/>
      <sz val="14"/>
      <color theme="1"/>
      <name val="Calibri"/>
      <family val="2"/>
      <scheme val="minor"/>
    </font>
    <font>
      <b/>
      <sz val="13"/>
      <color theme="1"/>
      <name val="Calibri"/>
      <family val="2"/>
      <scheme val="minor"/>
    </font>
    <font>
      <b/>
      <sz val="12"/>
      <color theme="1"/>
      <name val="Calibri"/>
      <family val="2"/>
      <scheme val="minor"/>
    </font>
    <font>
      <sz val="18"/>
      <name val="Calibri"/>
      <family val="2"/>
      <scheme val="minor"/>
    </font>
    <font>
      <sz val="11"/>
      <color theme="1"/>
      <name val="Arial"/>
      <family val="2"/>
    </font>
    <font>
      <sz val="11"/>
      <color theme="1"/>
      <name val="Trebuchet MS"/>
      <family val="2"/>
    </font>
    <font>
      <b/>
      <sz val="11"/>
      <color rgb="FF78278B"/>
      <name val="Calibri"/>
      <family val="2"/>
      <scheme val="minor"/>
    </font>
    <font>
      <u/>
      <sz val="11"/>
      <color theme="10"/>
      <name val="Calibri"/>
      <family val="2"/>
      <scheme val="minor"/>
    </font>
    <font>
      <u/>
      <sz val="11"/>
      <color theme="0"/>
      <name val="Calibri"/>
      <family val="2"/>
      <scheme val="minor"/>
    </font>
    <font>
      <sz val="11"/>
      <color theme="0" tint="-0.14999847407452621"/>
      <name val="Calibri"/>
      <family val="2"/>
      <scheme val="minor"/>
    </font>
    <font>
      <sz val="9"/>
      <color theme="0" tint="-0.14999847407452621"/>
      <name val="Calibri"/>
      <family val="2"/>
      <scheme val="minor"/>
    </font>
    <font>
      <b/>
      <sz val="18"/>
      <color theme="0"/>
      <name val="Arial"/>
      <family val="2"/>
    </font>
    <font>
      <b/>
      <sz val="10"/>
      <color theme="1"/>
      <name val="Arial"/>
      <family val="2"/>
    </font>
    <font>
      <b/>
      <sz val="10"/>
      <color rgb="FF003767"/>
      <name val="Arial"/>
      <family val="2"/>
    </font>
    <font>
      <b/>
      <sz val="14"/>
      <color theme="1"/>
      <name val="Arial"/>
      <family val="2"/>
    </font>
    <font>
      <b/>
      <sz val="10"/>
      <color rgb="FF78278B"/>
      <name val="Arial"/>
      <family val="2"/>
    </font>
    <font>
      <b/>
      <sz val="10"/>
      <name val="Arial"/>
      <family val="2"/>
    </font>
    <font>
      <b/>
      <u/>
      <sz val="10"/>
      <name val="Arial"/>
      <family val="2"/>
    </font>
    <font>
      <sz val="10"/>
      <color theme="1"/>
      <name val="Arial"/>
      <family val="2"/>
    </font>
    <font>
      <u/>
      <sz val="10"/>
      <color theme="10"/>
      <name val="Arial"/>
      <family val="2"/>
    </font>
    <font>
      <b/>
      <sz val="10"/>
      <color theme="0"/>
      <name val="Arial"/>
      <family val="2"/>
    </font>
    <font>
      <sz val="10"/>
      <name val="Arial"/>
      <family val="2"/>
    </font>
    <font>
      <b/>
      <sz val="14"/>
      <color theme="0"/>
      <name val="Arial"/>
      <family val="2"/>
    </font>
    <font>
      <sz val="9.5"/>
      <color theme="1"/>
      <name val="Trebuchet MS"/>
      <family val="2"/>
    </font>
    <font>
      <b/>
      <u/>
      <sz val="10"/>
      <color theme="1"/>
      <name val="Arial"/>
      <family val="2"/>
    </font>
    <font>
      <sz val="10"/>
      <color theme="0"/>
      <name val="Arial"/>
      <family val="2"/>
    </font>
    <font>
      <u/>
      <sz val="10"/>
      <color theme="1"/>
      <name val="Arial"/>
      <family val="2"/>
    </font>
    <font>
      <b/>
      <sz val="11"/>
      <color rgb="FF439539"/>
      <name val="Arial"/>
      <family val="2"/>
    </font>
    <font>
      <b/>
      <sz val="12"/>
      <color rgb="FF439539"/>
      <name val="Arial"/>
      <family val="2"/>
    </font>
    <font>
      <b/>
      <u/>
      <sz val="12"/>
      <color rgb="FF439539"/>
      <name val="Arial"/>
      <family val="2"/>
    </font>
    <font>
      <u/>
      <sz val="11"/>
      <color theme="1"/>
      <name val="Arial"/>
      <family val="2"/>
    </font>
    <font>
      <u/>
      <sz val="11"/>
      <color theme="10"/>
      <name val="Arial"/>
      <family val="2"/>
    </font>
    <font>
      <b/>
      <u/>
      <sz val="14"/>
      <color theme="1"/>
      <name val="Arial"/>
      <family val="2"/>
    </font>
    <font>
      <sz val="10.5"/>
      <color theme="1"/>
      <name val="Arial"/>
      <family val="2"/>
    </font>
    <font>
      <b/>
      <sz val="11"/>
      <name val="Arial"/>
      <family val="2"/>
    </font>
    <font>
      <vertAlign val="superscript"/>
      <sz val="11"/>
      <color theme="1"/>
      <name val="Arial"/>
      <family val="2"/>
    </font>
    <font>
      <sz val="11"/>
      <name val="Arial"/>
      <family val="2"/>
    </font>
    <font>
      <sz val="10"/>
      <color rgb="FFFF0000"/>
      <name val="Arial"/>
      <family val="2"/>
    </font>
    <font>
      <b/>
      <sz val="20"/>
      <color theme="0"/>
      <name val="Arial"/>
      <family val="2"/>
    </font>
    <font>
      <u/>
      <sz val="10"/>
      <color rgb="FF1A0FF9"/>
      <name val="Arial"/>
      <family val="2"/>
    </font>
    <font>
      <b/>
      <sz val="9"/>
      <color indexed="81"/>
      <name val="Tahoma"/>
      <charset val="1"/>
    </font>
    <font>
      <sz val="10"/>
      <color theme="1"/>
      <name val="Arial"/>
    </font>
    <font>
      <b/>
      <sz val="11"/>
      <color rgb="FFFF0000"/>
      <name val="Arial"/>
      <family val="2"/>
    </font>
    <font>
      <i/>
      <sz val="10"/>
      <name val="Arial"/>
      <family val="2"/>
    </font>
    <font>
      <sz val="9"/>
      <name val="Arial"/>
      <family val="2"/>
    </font>
    <font>
      <b/>
      <sz val="9"/>
      <color theme="1"/>
      <name val="Arial"/>
      <family val="2"/>
    </font>
    <font>
      <b/>
      <sz val="9"/>
      <color theme="1"/>
      <name val="Calibri"/>
      <family val="2"/>
    </font>
  </fonts>
  <fills count="23">
    <fill>
      <patternFill patternType="none"/>
    </fill>
    <fill>
      <patternFill patternType="gray125"/>
    </fill>
    <fill>
      <patternFill patternType="darkUp">
        <fgColor rgb="FFD9D9D9"/>
        <bgColor rgb="FFEDEDED"/>
      </patternFill>
    </fill>
    <fill>
      <patternFill patternType="lightUp">
        <fgColor rgb="FFBFBFBF"/>
        <bgColor rgb="FFF1F1F1"/>
      </patternFill>
    </fill>
    <fill>
      <patternFill patternType="solid">
        <fgColor theme="0" tint="-4.9989318521683403E-2"/>
        <bgColor indexed="64"/>
      </patternFill>
    </fill>
    <fill>
      <patternFill patternType="solid">
        <fgColor rgb="FF003767"/>
        <bgColor indexed="64"/>
      </patternFill>
    </fill>
    <fill>
      <patternFill patternType="solid">
        <fgColor rgb="FF439539"/>
        <bgColor indexed="64"/>
      </patternFill>
    </fill>
    <fill>
      <patternFill patternType="solid">
        <fgColor rgb="FF78278B"/>
        <bgColor indexed="64"/>
      </patternFill>
    </fill>
    <fill>
      <patternFill patternType="solid">
        <fgColor rgb="FF0081C6"/>
        <bgColor indexed="64"/>
      </patternFill>
    </fill>
    <fill>
      <patternFill patternType="solid">
        <fgColor rgb="FFBFCDD9"/>
        <bgColor indexed="64"/>
      </patternFill>
    </fill>
    <fill>
      <patternFill patternType="solid">
        <fgColor rgb="FF809BB3"/>
        <bgColor indexed="64"/>
      </patternFill>
    </fill>
    <fill>
      <patternFill patternType="solid">
        <fgColor rgb="FF40698D"/>
        <bgColor indexed="64"/>
      </patternFill>
    </fill>
    <fill>
      <patternFill patternType="solid">
        <fgColor rgb="FFD0E5CE"/>
        <bgColor indexed="64"/>
      </patternFill>
    </fill>
    <fill>
      <patternFill patternType="solid">
        <fgColor rgb="FFA1CA9C"/>
        <bgColor indexed="64"/>
      </patternFill>
    </fill>
    <fill>
      <patternFill patternType="solid">
        <fgColor rgb="FF72B06B"/>
        <bgColor indexed="64"/>
      </patternFill>
    </fill>
    <fill>
      <patternFill patternType="solid">
        <fgColor rgb="FFDDC9E2"/>
        <bgColor indexed="64"/>
      </patternFill>
    </fill>
    <fill>
      <patternFill patternType="solid">
        <fgColor rgb="FFBC93C5"/>
        <bgColor indexed="64"/>
      </patternFill>
    </fill>
    <fill>
      <patternFill patternType="solid">
        <fgColor rgb="FF9A5DA8"/>
        <bgColor indexed="64"/>
      </patternFill>
    </fill>
    <fill>
      <patternFill patternType="solid">
        <fgColor rgb="FFBFE0F1"/>
        <bgColor indexed="64"/>
      </patternFill>
    </fill>
    <fill>
      <patternFill patternType="solid">
        <fgColor rgb="FF80C0E3"/>
        <bgColor indexed="64"/>
      </patternFill>
    </fill>
    <fill>
      <patternFill patternType="solid">
        <fgColor rgb="FF40A1D4"/>
        <bgColor indexed="64"/>
      </patternFill>
    </fill>
    <fill>
      <patternFill patternType="solid">
        <fgColor rgb="FFD0E5CE"/>
        <bgColor theme="4" tint="0.79998168889431442"/>
      </patternFill>
    </fill>
    <fill>
      <patternFill patternType="solid">
        <fgColor rgb="FFBFE0F1"/>
        <bgColor theme="4" tint="0.79998168889431442"/>
      </patternFill>
    </fill>
  </fills>
  <borders count="7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F2F2F2"/>
      </bottom>
      <diagonal/>
    </border>
    <border>
      <left style="thin">
        <color indexed="64"/>
      </left>
      <right style="thin">
        <color indexed="64"/>
      </right>
      <top/>
      <bottom/>
      <diagonal/>
    </border>
    <border>
      <left style="medium">
        <color indexed="64"/>
      </left>
      <right/>
      <top style="medium">
        <color indexed="64"/>
      </top>
      <bottom style="medium">
        <color rgb="FFF2F2F2"/>
      </bottom>
      <diagonal/>
    </border>
    <border>
      <left/>
      <right/>
      <top style="medium">
        <color indexed="64"/>
      </top>
      <bottom style="medium">
        <color rgb="FFF2F2F2"/>
      </bottom>
      <diagonal/>
    </border>
    <border>
      <left style="medium">
        <color indexed="64"/>
      </left>
      <right/>
      <top/>
      <bottom style="medium">
        <color rgb="FFF2F2F2"/>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theme="4" tint="0.39997558519241921"/>
      </bottom>
      <diagonal/>
    </border>
    <border>
      <left style="thin">
        <color rgb="FF439539"/>
      </left>
      <right style="thin">
        <color rgb="FF439539"/>
      </right>
      <top style="thin">
        <color rgb="FF439539"/>
      </top>
      <bottom style="thin">
        <color rgb="FF439539"/>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style="thin">
        <color rgb="FF0081C6"/>
      </left>
      <right style="thin">
        <color rgb="FF0081C6"/>
      </right>
      <top style="thin">
        <color rgb="FF0081C6"/>
      </top>
      <bottom style="thin">
        <color rgb="FF0081C6"/>
      </bottom>
      <diagonal/>
    </border>
    <border>
      <left style="thin">
        <color rgb="FF0081C6"/>
      </left>
      <right/>
      <top style="thin">
        <color rgb="FF0081C6"/>
      </top>
      <bottom style="thin">
        <color rgb="FF0081C6"/>
      </bottom>
      <diagonal/>
    </border>
    <border>
      <left/>
      <right/>
      <top style="thin">
        <color rgb="FF0081C6"/>
      </top>
      <bottom style="thin">
        <color rgb="FF0081C6"/>
      </bottom>
      <diagonal/>
    </border>
    <border>
      <left/>
      <right style="thin">
        <color rgb="FF0081C6"/>
      </right>
      <top style="thin">
        <color rgb="FF0081C6"/>
      </top>
      <bottom style="thin">
        <color rgb="FF0081C6"/>
      </bottom>
      <diagonal/>
    </border>
    <border>
      <left style="mediumDashed">
        <color rgb="FF0081C6"/>
      </left>
      <right/>
      <top style="mediumDashed">
        <color rgb="FF0081C6"/>
      </top>
      <bottom/>
      <diagonal/>
    </border>
    <border>
      <left/>
      <right/>
      <top style="mediumDashed">
        <color rgb="FF0081C6"/>
      </top>
      <bottom/>
      <diagonal/>
    </border>
    <border>
      <left/>
      <right style="mediumDashed">
        <color rgb="FF0081C6"/>
      </right>
      <top style="mediumDashed">
        <color rgb="FF0081C6"/>
      </top>
      <bottom/>
      <diagonal/>
    </border>
    <border>
      <left style="mediumDashed">
        <color rgb="FF0081C6"/>
      </left>
      <right/>
      <top/>
      <bottom style="mediumDashed">
        <color rgb="FF0081C6"/>
      </bottom>
      <diagonal/>
    </border>
    <border>
      <left/>
      <right/>
      <top/>
      <bottom style="mediumDashed">
        <color rgb="FF0081C6"/>
      </bottom>
      <diagonal/>
    </border>
    <border>
      <left/>
      <right style="mediumDashed">
        <color rgb="FF0081C6"/>
      </right>
      <top/>
      <bottom style="mediumDashed">
        <color rgb="FF0081C6"/>
      </bottom>
      <diagonal/>
    </border>
    <border>
      <left style="thin">
        <color rgb="FF0081C6"/>
      </left>
      <right style="thin">
        <color rgb="FF0081C6"/>
      </right>
      <top style="thin">
        <color rgb="FF0081C6"/>
      </top>
      <bottom/>
      <diagonal/>
    </border>
    <border>
      <left style="thin">
        <color rgb="FF0081C6"/>
      </left>
      <right style="thin">
        <color rgb="FF0081C6"/>
      </right>
      <top/>
      <bottom style="thin">
        <color rgb="FF0081C6"/>
      </bottom>
      <diagonal/>
    </border>
    <border>
      <left style="medium">
        <color rgb="FF439539"/>
      </left>
      <right/>
      <top style="medium">
        <color rgb="FF439539"/>
      </top>
      <bottom style="medium">
        <color rgb="FF439539"/>
      </bottom>
      <diagonal/>
    </border>
    <border>
      <left/>
      <right/>
      <top style="medium">
        <color rgb="FF439539"/>
      </top>
      <bottom style="medium">
        <color rgb="FF439539"/>
      </bottom>
      <diagonal/>
    </border>
    <border>
      <left/>
      <right style="medium">
        <color rgb="FF439539"/>
      </right>
      <top style="medium">
        <color rgb="FF439539"/>
      </top>
      <bottom style="medium">
        <color rgb="FF439539"/>
      </bottom>
      <diagonal/>
    </border>
    <border>
      <left/>
      <right/>
      <top style="thin">
        <color rgb="FF439539"/>
      </top>
      <bottom style="thin">
        <color rgb="FF439539"/>
      </bottom>
      <diagonal/>
    </border>
    <border>
      <left style="thin">
        <color rgb="FF0081C6"/>
      </left>
      <right/>
      <top style="thin">
        <color rgb="FF0081C6"/>
      </top>
      <bottom/>
      <diagonal/>
    </border>
    <border>
      <left/>
      <right/>
      <top style="thin">
        <color rgb="FF0081C6"/>
      </top>
      <bottom/>
      <diagonal/>
    </border>
    <border>
      <left/>
      <right style="thin">
        <color rgb="FF0081C6"/>
      </right>
      <top style="thin">
        <color rgb="FF0081C6"/>
      </top>
      <bottom/>
      <diagonal/>
    </border>
    <border>
      <left style="thin">
        <color rgb="FF0081C6"/>
      </left>
      <right/>
      <top/>
      <bottom/>
      <diagonal/>
    </border>
    <border>
      <left/>
      <right style="thin">
        <color rgb="FF0081C6"/>
      </right>
      <top/>
      <bottom/>
      <diagonal/>
    </border>
    <border>
      <left style="thin">
        <color rgb="FF0081C6"/>
      </left>
      <right/>
      <top/>
      <bottom style="thin">
        <color rgb="FF0081C6"/>
      </bottom>
      <diagonal/>
    </border>
    <border>
      <left/>
      <right/>
      <top/>
      <bottom style="thin">
        <color rgb="FF0081C6"/>
      </bottom>
      <diagonal/>
    </border>
    <border>
      <left/>
      <right style="thin">
        <color rgb="FF0081C6"/>
      </right>
      <top/>
      <bottom style="thin">
        <color rgb="FF0081C6"/>
      </bottom>
      <diagonal/>
    </border>
    <border>
      <left style="thin">
        <color rgb="FF439539"/>
      </left>
      <right/>
      <top style="thin">
        <color rgb="FF439539"/>
      </top>
      <bottom/>
      <diagonal/>
    </border>
    <border>
      <left/>
      <right/>
      <top style="thin">
        <color rgb="FF439539"/>
      </top>
      <bottom/>
      <diagonal/>
    </border>
    <border>
      <left/>
      <right style="thin">
        <color rgb="FF439539"/>
      </right>
      <top style="thin">
        <color rgb="FF439539"/>
      </top>
      <bottom/>
      <diagonal/>
    </border>
    <border>
      <left style="thin">
        <color rgb="FF439539"/>
      </left>
      <right/>
      <top/>
      <bottom/>
      <diagonal/>
    </border>
    <border>
      <left/>
      <right style="thin">
        <color rgb="FF439539"/>
      </right>
      <top/>
      <bottom/>
      <diagonal/>
    </border>
    <border>
      <left style="thin">
        <color rgb="FF439539"/>
      </left>
      <right/>
      <top/>
      <bottom style="thin">
        <color rgb="FF439539"/>
      </bottom>
      <diagonal/>
    </border>
    <border>
      <left/>
      <right/>
      <top/>
      <bottom style="thin">
        <color rgb="FF439539"/>
      </bottom>
      <diagonal/>
    </border>
    <border>
      <left/>
      <right style="thin">
        <color rgb="FF439539"/>
      </right>
      <top/>
      <bottom style="thin">
        <color rgb="FF439539"/>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rgb="FF0081C6"/>
      </left>
      <right/>
      <top style="medium">
        <color rgb="FF0081C6"/>
      </top>
      <bottom style="medium">
        <color rgb="FF0081C6"/>
      </bottom>
      <diagonal/>
    </border>
    <border>
      <left/>
      <right/>
      <top style="medium">
        <color rgb="FF0081C6"/>
      </top>
      <bottom style="medium">
        <color rgb="FF0081C6"/>
      </bottom>
      <diagonal/>
    </border>
    <border>
      <left/>
      <right style="medium">
        <color rgb="FF0081C6"/>
      </right>
      <top style="medium">
        <color rgb="FF0081C6"/>
      </top>
      <bottom style="medium">
        <color rgb="FF0081C6"/>
      </bottom>
      <diagonal/>
    </border>
  </borders>
  <cellStyleXfs count="4">
    <xf numFmtId="0" fontId="0" fillId="0" borderId="0"/>
    <xf numFmtId="9" fontId="19" fillId="0" borderId="0" applyFont="0" applyFill="0" applyBorder="0" applyAlignment="0" applyProtection="0"/>
    <xf numFmtId="165" fontId="19" fillId="0" borderId="0" applyFont="0" applyFill="0" applyBorder="0" applyAlignment="0" applyProtection="0"/>
    <xf numFmtId="0" fontId="28" fillId="0" borderId="0" applyNumberFormat="0" applyFill="0" applyBorder="0" applyAlignment="0" applyProtection="0"/>
  </cellStyleXfs>
  <cellXfs count="377">
    <xf numFmtId="0" fontId="0" fillId="0" borderId="0" xfId="0"/>
    <xf numFmtId="0" fontId="0" fillId="0" borderId="0" xfId="0" quotePrefix="1"/>
    <xf numFmtId="0" fontId="0" fillId="0" borderId="0" xfId="0" applyBorder="1"/>
    <xf numFmtId="49" fontId="0" fillId="0" borderId="0" xfId="0" applyNumberFormat="1" applyBorder="1" applyAlignment="1"/>
    <xf numFmtId="3" fontId="0" fillId="0" borderId="0" xfId="0" applyNumberFormat="1" applyBorder="1" applyAlignment="1"/>
    <xf numFmtId="0" fontId="0" fillId="0" borderId="0" xfId="0" applyNumberFormat="1" applyBorder="1" applyAlignment="1"/>
    <xf numFmtId="0" fontId="0" fillId="0" borderId="0" xfId="0" applyFill="1"/>
    <xf numFmtId="17" fontId="7" fillId="0" borderId="0" xfId="0" applyNumberFormat="1" applyFont="1" applyFill="1" applyBorder="1" applyAlignment="1">
      <alignment horizontal="center"/>
    </xf>
    <xf numFmtId="0" fontId="8" fillId="0" borderId="0" xfId="0" applyFont="1" applyFill="1" applyBorder="1" applyAlignment="1">
      <alignment horizontal="center" vertical="center"/>
    </xf>
    <xf numFmtId="166" fontId="9" fillId="0" borderId="0" xfId="0" applyNumberFormat="1" applyFont="1" applyFill="1" applyBorder="1" applyAlignment="1">
      <alignment horizontal="center" vertical="center"/>
    </xf>
    <xf numFmtId="0" fontId="6" fillId="0" borderId="0" xfId="0" applyFont="1" applyFill="1" applyAlignment="1"/>
    <xf numFmtId="17" fontId="6" fillId="0" borderId="0" xfId="0" applyNumberFormat="1" applyFont="1" applyFill="1" applyBorder="1" applyAlignment="1"/>
    <xf numFmtId="17" fontId="8" fillId="0" borderId="0" xfId="0" applyNumberFormat="1" applyFont="1" applyFill="1" applyBorder="1" applyAlignment="1">
      <alignment vertical="center"/>
    </xf>
    <xf numFmtId="0" fontId="0" fillId="0" borderId="0" xfId="0" quotePrefix="1" applyAlignment="1">
      <alignment horizontal="center"/>
    </xf>
    <xf numFmtId="0" fontId="1" fillId="0" borderId="0" xfId="0" quotePrefix="1" applyFont="1" applyBorder="1" applyAlignment="1">
      <alignment horizontal="center"/>
    </xf>
    <xf numFmtId="0" fontId="10" fillId="0" borderId="0" xfId="0" quotePrefix="1" applyFont="1" applyFill="1" applyBorder="1" applyAlignment="1">
      <alignment horizontal="center"/>
    </xf>
    <xf numFmtId="0" fontId="0" fillId="0" borderId="0" xfId="0" applyAlignment="1">
      <alignment horizontal="center"/>
    </xf>
    <xf numFmtId="17" fontId="0" fillId="0" borderId="7" xfId="0" applyNumberFormat="1" applyBorder="1" applyAlignment="1">
      <alignment horizontal="center"/>
    </xf>
    <xf numFmtId="0" fontId="0" fillId="0" borderId="12" xfId="0" applyBorder="1" applyAlignment="1">
      <alignment horizontal="center"/>
    </xf>
    <xf numFmtId="0" fontId="0" fillId="0" borderId="0" xfId="0" applyBorder="1" applyAlignment="1">
      <alignment horizontal="center"/>
    </xf>
    <xf numFmtId="17" fontId="0" fillId="0" borderId="13" xfId="0" applyNumberFormat="1" applyBorder="1" applyAlignment="1">
      <alignment horizontal="center"/>
    </xf>
    <xf numFmtId="0" fontId="0" fillId="0" borderId="9" xfId="0" applyBorder="1" applyAlignment="1">
      <alignment horizontal="center"/>
    </xf>
    <xf numFmtId="17" fontId="0" fillId="0" borderId="10" xfId="0" applyNumberFormat="1"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4" xfId="0" applyBorder="1" applyAlignment="1">
      <alignment horizontal="center"/>
    </xf>
    <xf numFmtId="0" fontId="1" fillId="0" borderId="1" xfId="0" applyFont="1" applyBorder="1" applyAlignment="1">
      <alignment horizontal="center"/>
    </xf>
    <xf numFmtId="0" fontId="1" fillId="0" borderId="1" xfId="0" applyFont="1" applyBorder="1"/>
    <xf numFmtId="0" fontId="0" fillId="0" borderId="11" xfId="0" applyBorder="1"/>
    <xf numFmtId="0" fontId="0" fillId="0" borderId="18" xfId="0" applyBorder="1"/>
    <xf numFmtId="0" fontId="0" fillId="0" borderId="4" xfId="0" applyBorder="1"/>
    <xf numFmtId="0" fontId="0" fillId="0" borderId="11" xfId="0" quotePrefix="1" applyBorder="1"/>
    <xf numFmtId="0" fontId="0" fillId="0" borderId="18" xfId="0" quotePrefix="1" applyBorder="1"/>
    <xf numFmtId="17" fontId="14" fillId="0" borderId="1" xfId="0" applyNumberFormat="1" applyFont="1" applyBorder="1" applyAlignment="1">
      <alignment horizontal="center" vertical="center"/>
    </xf>
    <xf numFmtId="0" fontId="13" fillId="0" borderId="0" xfId="0" applyFont="1" applyBorder="1" applyAlignment="1">
      <alignment horizontal="center" vertical="center"/>
    </xf>
    <xf numFmtId="17" fontId="0" fillId="0" borderId="13" xfId="0" applyNumberFormat="1" applyFont="1" applyFill="1" applyBorder="1" applyAlignment="1">
      <alignment horizontal="center"/>
    </xf>
    <xf numFmtId="0" fontId="0" fillId="0" borderId="0" xfId="0" applyFont="1"/>
    <xf numFmtId="0" fontId="11" fillId="0" borderId="0" xfId="0" applyFont="1" applyFill="1" applyBorder="1" applyAlignment="1">
      <alignment horizontal="center" vertical="center"/>
    </xf>
    <xf numFmtId="0" fontId="15" fillId="0" borderId="0" xfId="0" applyFont="1"/>
    <xf numFmtId="0" fontId="16" fillId="0" borderId="0" xfId="0" applyFont="1"/>
    <xf numFmtId="0" fontId="1" fillId="0" borderId="0" xfId="0" applyFont="1" applyBorder="1" applyAlignment="1">
      <alignment horizontal="center" vertical="center"/>
    </xf>
    <xf numFmtId="0" fontId="17" fillId="0" borderId="0" xfId="0" applyFont="1" applyAlignment="1">
      <alignment horizontal="left"/>
    </xf>
    <xf numFmtId="0" fontId="1" fillId="0" borderId="0" xfId="0" applyFont="1" applyAlignment="1"/>
    <xf numFmtId="0" fontId="17" fillId="0" borderId="0" xfId="0" applyFont="1" applyBorder="1" applyAlignment="1">
      <alignment horizontal="left"/>
    </xf>
    <xf numFmtId="9" fontId="0" fillId="0" borderId="0" xfId="0" applyNumberFormat="1"/>
    <xf numFmtId="9" fontId="0" fillId="0" borderId="0" xfId="1" applyFont="1"/>
    <xf numFmtId="167" fontId="0" fillId="0" borderId="0" xfId="1" applyNumberFormat="1" applyFont="1"/>
    <xf numFmtId="0" fontId="10" fillId="0" borderId="0" xfId="0" applyFont="1"/>
    <xf numFmtId="0" fontId="18" fillId="0" borderId="0" xfId="0" applyFont="1" applyBorder="1" applyAlignment="1">
      <alignment wrapText="1"/>
    </xf>
    <xf numFmtId="0" fontId="11" fillId="0" borderId="0" xfId="0" applyFont="1" applyFill="1" applyBorder="1" applyAlignment="1">
      <alignment horizontal="center" vertical="center"/>
    </xf>
    <xf numFmtId="168" fontId="23" fillId="0" borderId="0" xfId="2" applyNumberFormat="1" applyFont="1" applyBorder="1" applyAlignment="1">
      <alignment horizontal="center" vertical="center"/>
    </xf>
    <xf numFmtId="0" fontId="23" fillId="0" borderId="0" xfId="0" applyFont="1" applyBorder="1" applyAlignment="1">
      <alignment horizontal="center" vertical="center"/>
    </xf>
    <xf numFmtId="168" fontId="23" fillId="0" borderId="0" xfId="2" applyNumberFormat="1" applyFont="1" applyBorder="1" applyAlignment="1">
      <alignment horizontal="left"/>
    </xf>
    <xf numFmtId="0" fontId="6" fillId="0" borderId="0" xfId="0" applyFont="1"/>
    <xf numFmtId="0" fontId="0" fillId="5" borderId="0" xfId="0" applyFill="1"/>
    <xf numFmtId="0" fontId="0" fillId="6" borderId="0" xfId="0" applyFill="1"/>
    <xf numFmtId="0" fontId="0" fillId="7" borderId="0" xfId="0" applyFill="1"/>
    <xf numFmtId="0" fontId="0" fillId="8" borderId="0" xfId="0" applyFill="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9" borderId="0" xfId="0" applyFill="1"/>
    <xf numFmtId="0" fontId="5"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9" fontId="1" fillId="0" borderId="1" xfId="0" applyNumberFormat="1" applyFont="1" applyBorder="1" applyAlignment="1">
      <alignment horizontal="center"/>
    </xf>
    <xf numFmtId="0" fontId="0" fillId="18" borderId="0" xfId="0" applyFill="1"/>
    <xf numFmtId="0" fontId="0" fillId="19" borderId="0" xfId="0" applyFill="1"/>
    <xf numFmtId="0" fontId="0" fillId="20" borderId="0" xfId="0" applyFill="1"/>
    <xf numFmtId="0" fontId="25" fillId="0" borderId="0" xfId="0" applyFont="1"/>
    <xf numFmtId="0" fontId="26" fillId="0" borderId="0" xfId="0" applyFont="1"/>
    <xf numFmtId="0" fontId="24" fillId="0" borderId="0" xfId="0" applyFont="1" applyFill="1" applyBorder="1" applyAlignment="1">
      <alignment vertical="center"/>
    </xf>
    <xf numFmtId="0" fontId="0" fillId="0" borderId="0" xfId="0" applyAlignment="1">
      <alignment horizontal="center"/>
    </xf>
    <xf numFmtId="0" fontId="0" fillId="0" borderId="0" xfId="0" applyAlignment="1">
      <alignment horizontal="center"/>
    </xf>
    <xf numFmtId="0" fontId="22" fillId="0" borderId="0" xfId="0" applyFont="1" applyBorder="1" applyAlignment="1">
      <alignment horizontal="center" vertical="center" wrapText="1"/>
    </xf>
    <xf numFmtId="14" fontId="0" fillId="0" borderId="0" xfId="0" applyNumberFormat="1" applyBorder="1" applyAlignment="1"/>
    <xf numFmtId="169" fontId="0" fillId="0" borderId="0" xfId="0" applyNumberFormat="1" applyBorder="1" applyAlignment="1"/>
    <xf numFmtId="169" fontId="0" fillId="0" borderId="0" xfId="0" applyNumberFormat="1"/>
    <xf numFmtId="169" fontId="0" fillId="0" borderId="0" xfId="0" applyNumberFormat="1" applyAlignment="1">
      <alignment horizontal="center"/>
    </xf>
    <xf numFmtId="169" fontId="0" fillId="0" borderId="0" xfId="0" quotePrefix="1" applyNumberFormat="1" applyAlignment="1">
      <alignment horizontal="center"/>
    </xf>
    <xf numFmtId="169" fontId="0" fillId="0" borderId="0" xfId="0" applyNumberFormat="1" applyAlignment="1">
      <alignment horizontal="right"/>
    </xf>
    <xf numFmtId="0" fontId="1" fillId="22" borderId="28" xfId="0" applyFont="1" applyFill="1" applyBorder="1"/>
    <xf numFmtId="169" fontId="23" fillId="0" borderId="0" xfId="0" applyNumberFormat="1" applyFont="1" applyBorder="1" applyAlignment="1">
      <alignment horizontal="center"/>
    </xf>
    <xf numFmtId="9" fontId="23" fillId="0" borderId="0" xfId="1" applyFont="1" applyBorder="1" applyAlignment="1">
      <alignment horizontal="center" vertical="center"/>
    </xf>
    <xf numFmtId="0" fontId="23" fillId="0" borderId="0" xfId="0" applyFont="1" applyFill="1" applyBorder="1" applyAlignment="1">
      <alignment horizontal="center" vertical="center" wrapText="1"/>
    </xf>
    <xf numFmtId="9" fontId="23" fillId="0" borderId="0" xfId="1" applyFont="1" applyBorder="1" applyAlignment="1">
      <alignment horizontal="center"/>
    </xf>
    <xf numFmtId="0" fontId="0" fillId="0" borderId="0" xfId="0" applyAlignment="1">
      <alignment horizontal="center"/>
    </xf>
    <xf numFmtId="0" fontId="18" fillId="0" borderId="0" xfId="0" applyFont="1" applyBorder="1" applyAlignment="1">
      <alignment horizontal="center" wrapText="1"/>
    </xf>
    <xf numFmtId="0" fontId="1" fillId="0" borderId="0" xfId="0" applyFont="1" applyBorder="1" applyAlignment="1">
      <alignment horizontal="center"/>
    </xf>
    <xf numFmtId="17" fontId="0" fillId="0" borderId="0" xfId="0" applyNumberFormat="1" applyBorder="1" applyAlignment="1">
      <alignment horizontal="center"/>
    </xf>
    <xf numFmtId="17" fontId="0" fillId="0" borderId="0" xfId="0" applyNumberFormat="1" applyFont="1" applyFill="1" applyBorder="1" applyAlignment="1">
      <alignment horizontal="center"/>
    </xf>
    <xf numFmtId="0" fontId="18" fillId="0" borderId="0" xfId="0" applyFont="1" applyBorder="1" applyAlignment="1">
      <alignment horizontal="center"/>
    </xf>
    <xf numFmtId="0" fontId="23" fillId="0" borderId="0" xfId="0" applyFont="1" applyBorder="1" applyAlignment="1">
      <alignment vertical="center" wrapText="1"/>
    </xf>
    <xf numFmtId="0" fontId="0" fillId="18" borderId="40" xfId="0" applyFill="1" applyBorder="1"/>
    <xf numFmtId="0" fontId="0" fillId="18" borderId="41" xfId="0" applyFill="1" applyBorder="1"/>
    <xf numFmtId="0" fontId="0" fillId="18" borderId="39" xfId="0" applyFill="1" applyBorder="1"/>
    <xf numFmtId="0" fontId="0" fillId="18" borderId="38" xfId="0" applyFill="1" applyBorder="1"/>
    <xf numFmtId="0" fontId="0" fillId="18" borderId="48" xfId="0" applyFill="1" applyBorder="1"/>
    <xf numFmtId="0" fontId="0" fillId="18" borderId="49" xfId="0" applyFill="1" applyBorder="1"/>
    <xf numFmtId="0" fontId="13" fillId="0" borderId="0" xfId="0" applyFont="1" applyBorder="1" applyAlignment="1">
      <alignment vertical="center"/>
    </xf>
    <xf numFmtId="0" fontId="3" fillId="6" borderId="1" xfId="0" applyFont="1" applyFill="1" applyBorder="1" applyAlignment="1" applyProtection="1">
      <alignment horizontal="center"/>
      <protection locked="0"/>
    </xf>
    <xf numFmtId="0" fontId="0" fillId="0" borderId="0" xfId="0" applyAlignment="1">
      <alignment horizontal="right"/>
    </xf>
    <xf numFmtId="0" fontId="28" fillId="0" borderId="0" xfId="3"/>
    <xf numFmtId="0" fontId="29" fillId="0" borderId="0" xfId="3" applyFont="1"/>
    <xf numFmtId="0" fontId="30" fillId="0" borderId="0" xfId="0" applyFont="1"/>
    <xf numFmtId="0" fontId="31" fillId="0" borderId="0" xfId="0" applyFont="1"/>
    <xf numFmtId="49" fontId="30" fillId="0" borderId="0" xfId="0" applyNumberFormat="1" applyFont="1" applyBorder="1" applyAlignment="1"/>
    <xf numFmtId="0" fontId="0" fillId="0" borderId="0" xfId="0" applyAlignment="1">
      <alignment horizontal="center"/>
    </xf>
    <xf numFmtId="0" fontId="0" fillId="0" borderId="0" xfId="0" applyAlignment="1">
      <alignment horizontal="center"/>
    </xf>
    <xf numFmtId="0" fontId="11" fillId="0" borderId="54" xfId="0" applyFont="1" applyFill="1" applyBorder="1" applyAlignment="1">
      <alignment horizontal="center" vertical="center"/>
    </xf>
    <xf numFmtId="0" fontId="11" fillId="0" borderId="55" xfId="0" applyFont="1" applyFill="1" applyBorder="1" applyAlignment="1">
      <alignment horizontal="center" vertical="center"/>
    </xf>
    <xf numFmtId="0" fontId="0" fillId="0" borderId="55" xfId="0" applyBorder="1"/>
    <xf numFmtId="0" fontId="0" fillId="0" borderId="56" xfId="0" applyBorder="1"/>
    <xf numFmtId="0" fontId="18" fillId="0" borderId="57" xfId="0" applyFont="1" applyBorder="1" applyAlignment="1">
      <alignment horizontal="center"/>
    </xf>
    <xf numFmtId="0" fontId="18" fillId="0" borderId="58" xfId="0" applyFont="1" applyBorder="1" applyAlignment="1">
      <alignment horizontal="center"/>
    </xf>
    <xf numFmtId="0" fontId="20" fillId="0" borderId="57" xfId="0" applyFont="1" applyBorder="1" applyAlignment="1">
      <alignment wrapText="1"/>
    </xf>
    <xf numFmtId="0" fontId="0" fillId="0" borderId="58" xfId="0" applyBorder="1"/>
    <xf numFmtId="0" fontId="0" fillId="0" borderId="57" xfId="0" applyBorder="1"/>
    <xf numFmtId="0" fontId="0" fillId="0" borderId="59" xfId="0" applyBorder="1"/>
    <xf numFmtId="0" fontId="0" fillId="0" borderId="60" xfId="0" applyBorder="1"/>
    <xf numFmtId="0" fontId="0" fillId="0" borderId="61" xfId="0" applyBorder="1"/>
    <xf numFmtId="0" fontId="18" fillId="0" borderId="57" xfId="0" applyFont="1" applyBorder="1" applyAlignment="1">
      <alignment horizontal="center" wrapText="1"/>
    </xf>
    <xf numFmtId="0" fontId="18" fillId="0" borderId="58" xfId="0" applyFont="1" applyBorder="1" applyAlignment="1">
      <alignment horizontal="center" wrapText="1"/>
    </xf>
    <xf numFmtId="169" fontId="23" fillId="0" borderId="60" xfId="0" applyNumberFormat="1" applyFont="1" applyBorder="1" applyAlignment="1">
      <alignment horizontal="center"/>
    </xf>
    <xf numFmtId="168" fontId="23" fillId="0" borderId="60" xfId="2" applyNumberFormat="1" applyFont="1" applyBorder="1" applyAlignment="1">
      <alignment horizontal="left"/>
    </xf>
    <xf numFmtId="0" fontId="23" fillId="0" borderId="60" xfId="0" applyFont="1" applyBorder="1" applyAlignment="1">
      <alignment horizontal="center" vertical="center"/>
    </xf>
    <xf numFmtId="168" fontId="23" fillId="0" borderId="60" xfId="2" applyNumberFormat="1" applyFont="1" applyBorder="1" applyAlignment="1">
      <alignment horizontal="center" vertical="center"/>
    </xf>
    <xf numFmtId="9" fontId="23" fillId="0" borderId="60" xfId="1" applyFont="1" applyBorder="1" applyAlignment="1">
      <alignment horizontal="center" vertical="center"/>
    </xf>
    <xf numFmtId="0" fontId="39" fillId="0" borderId="0" xfId="0" applyFont="1"/>
    <xf numFmtId="0" fontId="39" fillId="0" borderId="0" xfId="0" applyFont="1" applyAlignment="1"/>
    <xf numFmtId="0" fontId="37" fillId="0" borderId="0" xfId="0" applyFont="1" applyBorder="1" applyAlignment="1">
      <alignment horizontal="center" vertical="center"/>
    </xf>
    <xf numFmtId="0" fontId="44" fillId="0" borderId="0" xfId="0" applyFont="1" applyAlignment="1">
      <alignment horizontal="left" vertical="top" wrapText="1"/>
    </xf>
    <xf numFmtId="0" fontId="32" fillId="0" borderId="0" xfId="0" applyFont="1" applyFill="1" applyBorder="1" applyAlignment="1">
      <alignment horizontal="center" vertical="center"/>
    </xf>
    <xf numFmtId="0" fontId="25" fillId="0" borderId="0" xfId="0" applyFont="1" applyAlignment="1">
      <alignment horizontal="left" vertical="top" wrapText="1"/>
    </xf>
    <xf numFmtId="0" fontId="39" fillId="0" borderId="0" xfId="0" applyFont="1" applyAlignment="1">
      <alignment horizontal="center"/>
    </xf>
    <xf numFmtId="0" fontId="39" fillId="0" borderId="0" xfId="0" applyFont="1" applyAlignment="1">
      <alignment horizontal="center" vertical="center"/>
    </xf>
    <xf numFmtId="0" fontId="42" fillId="0" borderId="0" xfId="0" applyFont="1"/>
    <xf numFmtId="0" fontId="46" fillId="0" borderId="0" xfId="0" applyFont="1"/>
    <xf numFmtId="0" fontId="46" fillId="0" borderId="0" xfId="0" applyFont="1" applyAlignment="1">
      <alignment horizontal="center"/>
    </xf>
    <xf numFmtId="0" fontId="42" fillId="0" borderId="0" xfId="0" applyFont="1" applyAlignment="1">
      <alignment horizontal="center"/>
    </xf>
    <xf numFmtId="169" fontId="46" fillId="0" borderId="0" xfId="0" applyNumberFormat="1" applyFont="1"/>
    <xf numFmtId="167" fontId="46" fillId="0" borderId="0" xfId="1" applyNumberFormat="1" applyFont="1"/>
    <xf numFmtId="0" fontId="25" fillId="0" borderId="0" xfId="0" applyFont="1" applyFill="1" applyAlignment="1">
      <alignment vertical="top" wrapText="1"/>
    </xf>
    <xf numFmtId="0" fontId="32" fillId="0" borderId="0" xfId="0" applyFont="1" applyFill="1" applyBorder="1" applyAlignment="1">
      <alignment vertical="center"/>
    </xf>
    <xf numFmtId="0" fontId="39" fillId="0" borderId="0" xfId="0" applyFont="1" applyAlignment="1">
      <alignment horizontal="left" vertical="top" wrapText="1"/>
    </xf>
    <xf numFmtId="17" fontId="39" fillId="0" borderId="0" xfId="0" applyNumberFormat="1" applyFont="1" applyAlignment="1">
      <alignment horizontal="left" vertical="top" wrapText="1"/>
    </xf>
    <xf numFmtId="0" fontId="0" fillId="0" borderId="0" xfId="0" applyAlignment="1">
      <alignment horizontal="center"/>
    </xf>
    <xf numFmtId="0" fontId="48" fillId="0" borderId="0" xfId="0" applyFont="1"/>
    <xf numFmtId="0" fontId="49" fillId="0" borderId="0" xfId="0" applyFont="1"/>
    <xf numFmtId="0" fontId="33" fillId="21" borderId="29" xfId="0" applyFont="1" applyFill="1" applyBorder="1" applyAlignment="1">
      <alignment horizontal="center" vertical="center" wrapText="1"/>
    </xf>
    <xf numFmtId="0" fontId="28" fillId="0" borderId="0" xfId="3" applyAlignment="1">
      <alignment vertical="center"/>
    </xf>
    <xf numFmtId="0" fontId="25" fillId="0" borderId="0" xfId="0" applyFont="1" applyAlignment="1">
      <alignment horizontal="left" vertical="top" wrapText="1"/>
    </xf>
    <xf numFmtId="0" fontId="33" fillId="0" borderId="0" xfId="0" applyFont="1" applyBorder="1" applyAlignment="1">
      <alignment horizontal="left"/>
    </xf>
    <xf numFmtId="0" fontId="54" fillId="0" borderId="65" xfId="0" applyFont="1" applyBorder="1" applyAlignment="1">
      <alignment vertical="top" wrapText="1"/>
    </xf>
    <xf numFmtId="0" fontId="54" fillId="0" borderId="0" xfId="0" applyFont="1" applyBorder="1" applyAlignment="1">
      <alignment vertical="top" wrapText="1"/>
    </xf>
    <xf numFmtId="0" fontId="54" fillId="0" borderId="66" xfId="0" applyFont="1" applyBorder="1" applyAlignment="1">
      <alignment vertical="top" wrapText="1"/>
    </xf>
    <xf numFmtId="0" fontId="54" fillId="0" borderId="65" xfId="0" applyFont="1" applyBorder="1"/>
    <xf numFmtId="0" fontId="54" fillId="0" borderId="0" xfId="0" applyFont="1" applyBorder="1"/>
    <xf numFmtId="0" fontId="54" fillId="0" borderId="66" xfId="0" applyFont="1" applyBorder="1"/>
    <xf numFmtId="0" fontId="25" fillId="0" borderId="14" xfId="0" applyFont="1" applyBorder="1" applyAlignment="1">
      <alignment horizontal="center"/>
    </xf>
    <xf numFmtId="0" fontId="25" fillId="0" borderId="1" xfId="0" applyFont="1" applyBorder="1" applyAlignment="1">
      <alignment horizontal="center" vertical="center"/>
    </xf>
    <xf numFmtId="17" fontId="25" fillId="0" borderId="18" xfId="0" applyNumberFormat="1" applyFont="1" applyFill="1" applyBorder="1" applyAlignment="1">
      <alignment horizontal="center"/>
    </xf>
    <xf numFmtId="17" fontId="55" fillId="4" borderId="1" xfId="0" applyNumberFormat="1" applyFont="1" applyFill="1" applyBorder="1" applyAlignment="1">
      <alignment horizontal="center" vertical="center"/>
    </xf>
    <xf numFmtId="17" fontId="55" fillId="19" borderId="11" xfId="0" applyNumberFormat="1" applyFont="1" applyFill="1" applyBorder="1" applyAlignment="1">
      <alignment horizont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57" fillId="19" borderId="26" xfId="0" applyFont="1" applyFill="1" applyBorder="1" applyAlignment="1">
      <alignment horizontal="center" vertical="center"/>
    </xf>
    <xf numFmtId="0" fontId="25" fillId="3" borderId="26" xfId="0" applyFont="1" applyFill="1" applyBorder="1" applyAlignment="1">
      <alignment horizontal="center" vertical="center"/>
    </xf>
    <xf numFmtId="0" fontId="25" fillId="3" borderId="2" xfId="0" applyFont="1" applyFill="1" applyBorder="1" applyAlignment="1">
      <alignment horizontal="center" vertical="center"/>
    </xf>
    <xf numFmtId="17" fontId="55" fillId="19" borderId="18" xfId="0" applyNumberFormat="1" applyFont="1" applyFill="1" applyBorder="1" applyAlignment="1">
      <alignment horizontal="center"/>
    </xf>
    <xf numFmtId="0" fontId="25" fillId="2" borderId="27" xfId="0" applyFont="1" applyFill="1" applyBorder="1" applyAlignment="1">
      <alignment horizontal="center" vertical="center"/>
    </xf>
    <xf numFmtId="0" fontId="25" fillId="0" borderId="0" xfId="0" applyFont="1" applyBorder="1" applyAlignment="1">
      <alignment horizontal="center" vertical="center"/>
    </xf>
    <xf numFmtId="0" fontId="57" fillId="19" borderId="0"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24" xfId="0" applyFont="1" applyFill="1" applyBorder="1" applyAlignment="1">
      <alignment horizontal="center" vertical="center"/>
    </xf>
    <xf numFmtId="0" fontId="25" fillId="3" borderId="27" xfId="0" applyFont="1" applyFill="1" applyBorder="1" applyAlignment="1">
      <alignment horizontal="center" vertical="center"/>
    </xf>
    <xf numFmtId="17" fontId="55" fillId="19" borderId="4" xfId="0" applyNumberFormat="1" applyFont="1" applyFill="1" applyBorder="1" applyAlignment="1">
      <alignment horizontal="center"/>
    </xf>
    <xf numFmtId="0" fontId="25" fillId="3" borderId="22" xfId="0" applyFont="1" applyFill="1" applyBorder="1" applyAlignment="1">
      <alignment horizontal="center" vertical="center"/>
    </xf>
    <xf numFmtId="0" fontId="25" fillId="3" borderId="3" xfId="0" applyFont="1" applyFill="1" applyBorder="1" applyAlignment="1">
      <alignment horizontal="center" vertical="center"/>
    </xf>
    <xf numFmtId="0" fontId="25" fillId="0" borderId="3" xfId="0" applyFont="1" applyBorder="1" applyAlignment="1">
      <alignment horizontal="center" vertical="center"/>
    </xf>
    <xf numFmtId="0" fontId="57" fillId="19" borderId="23" xfId="0" applyFont="1" applyFill="1" applyBorder="1" applyAlignment="1">
      <alignment horizontal="center" vertical="center"/>
    </xf>
    <xf numFmtId="0" fontId="25" fillId="0" borderId="1" xfId="0" applyFont="1" applyBorder="1" applyAlignment="1">
      <alignment horizont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57" fillId="19"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0" borderId="17" xfId="0" applyFont="1" applyBorder="1" applyAlignment="1">
      <alignment horizontal="center" vertical="center"/>
    </xf>
    <xf numFmtId="0" fontId="25" fillId="3" borderId="21" xfId="0" applyFont="1" applyFill="1" applyBorder="1" applyAlignment="1">
      <alignment horizontal="center" vertical="center"/>
    </xf>
    <xf numFmtId="0" fontId="25" fillId="3" borderId="17" xfId="0" applyFont="1" applyFill="1" applyBorder="1" applyAlignment="1">
      <alignment horizontal="center" vertical="center"/>
    </xf>
    <xf numFmtId="0" fontId="10" fillId="0" borderId="0" xfId="0" pivotButton="1" applyFont="1"/>
    <xf numFmtId="0" fontId="52" fillId="0" borderId="0" xfId="3" applyFont="1" applyAlignment="1" applyProtection="1">
      <alignment horizontal="right"/>
      <protection locked="0"/>
    </xf>
    <xf numFmtId="0" fontId="0" fillId="0" borderId="0" xfId="0" applyAlignment="1"/>
    <xf numFmtId="1" fontId="0" fillId="0" borderId="0" xfId="0" applyNumberFormat="1"/>
    <xf numFmtId="0" fontId="58" fillId="0" borderId="0" xfId="0" applyFont="1"/>
    <xf numFmtId="0" fontId="58" fillId="0" borderId="0" xfId="0" applyFont="1" applyAlignment="1">
      <alignment horizontal="center"/>
    </xf>
    <xf numFmtId="0" fontId="59" fillId="0" borderId="0" xfId="0" applyFont="1" applyFill="1" applyBorder="1" applyAlignment="1">
      <alignment horizontal="center" vertical="center"/>
    </xf>
    <xf numFmtId="0" fontId="40" fillId="0" borderId="0" xfId="3" applyFont="1" applyAlignment="1" applyProtection="1">
      <alignment horizontal="left"/>
    </xf>
    <xf numFmtId="0" fontId="40" fillId="0" borderId="0" xfId="3" applyFont="1" applyFill="1" applyBorder="1" applyAlignment="1" applyProtection="1">
      <alignment vertical="center"/>
    </xf>
    <xf numFmtId="9" fontId="0" fillId="0" borderId="0" xfId="1" applyNumberFormat="1" applyFont="1"/>
    <xf numFmtId="0" fontId="25" fillId="0" borderId="0" xfId="0" applyFont="1" applyFill="1"/>
    <xf numFmtId="0" fontId="0" fillId="0" borderId="0" xfId="0" applyAlignment="1">
      <alignment horizontal="center"/>
    </xf>
    <xf numFmtId="0" fontId="60" fillId="0" borderId="0" xfId="0" applyFont="1" applyAlignment="1" applyProtection="1">
      <alignment vertical="top" wrapText="1"/>
    </xf>
    <xf numFmtId="0" fontId="39" fillId="0" borderId="0" xfId="0" applyFont="1" applyProtection="1"/>
    <xf numFmtId="0" fontId="39" fillId="0" borderId="0" xfId="0" applyFont="1" applyAlignment="1" applyProtection="1">
      <alignment vertical="center"/>
    </xf>
    <xf numFmtId="0" fontId="25" fillId="0" borderId="0" xfId="0" applyFont="1" applyProtection="1"/>
    <xf numFmtId="0" fontId="39" fillId="0" borderId="0" xfId="0" applyFont="1" applyAlignment="1">
      <alignment vertical="top" wrapText="1"/>
    </xf>
    <xf numFmtId="164" fontId="0" fillId="0" borderId="0" xfId="0" applyNumberFormat="1" applyAlignment="1">
      <alignment horizontal="right"/>
    </xf>
    <xf numFmtId="3" fontId="0" fillId="0" borderId="0" xfId="0" applyNumberFormat="1" applyAlignment="1">
      <alignment horizontal="right"/>
    </xf>
    <xf numFmtId="169" fontId="0" fillId="0" borderId="0" xfId="0" applyNumberFormat="1" applyAlignment="1">
      <alignment horizontal="left"/>
    </xf>
    <xf numFmtId="0" fontId="0" fillId="0" borderId="0" xfId="0" applyNumberFormat="1"/>
    <xf numFmtId="0" fontId="0" fillId="0" borderId="0" xfId="0" applyNumberFormat="1" applyAlignment="1">
      <alignment horizontal="right"/>
    </xf>
    <xf numFmtId="167" fontId="0" fillId="0" borderId="0" xfId="0" applyNumberFormat="1" applyAlignment="1">
      <alignment horizontal="right"/>
    </xf>
    <xf numFmtId="9" fontId="0" fillId="0" borderId="0" xfId="0" applyNumberFormat="1" applyAlignment="1">
      <alignment horizontal="right"/>
    </xf>
    <xf numFmtId="0" fontId="10" fillId="0" borderId="0" xfId="0" applyFont="1" applyAlignment="1">
      <alignment horizontal="left"/>
    </xf>
    <xf numFmtId="0" fontId="39" fillId="0" borderId="37" xfId="0" applyFont="1" applyBorder="1" applyAlignment="1">
      <alignment horizontal="center" vertical="top" wrapText="1"/>
    </xf>
    <xf numFmtId="0" fontId="39" fillId="0" borderId="35" xfId="0" applyFont="1" applyBorder="1" applyAlignment="1">
      <alignment horizontal="center" vertical="top" wrapText="1"/>
    </xf>
    <xf numFmtId="0" fontId="39" fillId="0" borderId="30" xfId="0" applyFont="1" applyBorder="1" applyAlignment="1">
      <alignment horizontal="center" vertical="top" wrapText="1"/>
    </xf>
    <xf numFmtId="0" fontId="39" fillId="0" borderId="31" xfId="0" applyFont="1" applyBorder="1" applyAlignment="1">
      <alignment horizontal="center" vertical="top" wrapText="1"/>
    </xf>
    <xf numFmtId="0" fontId="39" fillId="0" borderId="32" xfId="0" applyFont="1" applyBorder="1" applyAlignment="1">
      <alignment horizontal="center" vertical="top" wrapText="1"/>
    </xf>
    <xf numFmtId="0" fontId="39" fillId="0" borderId="36" xfId="0" applyFont="1" applyBorder="1" applyAlignment="1">
      <alignment horizontal="center" vertical="top" wrapText="1"/>
    </xf>
    <xf numFmtId="0" fontId="39" fillId="0" borderId="0" xfId="0" applyFont="1" applyBorder="1" applyAlignment="1">
      <alignment horizontal="center" vertical="top" wrapText="1"/>
    </xf>
    <xf numFmtId="0" fontId="39" fillId="0" borderId="33" xfId="0" applyFont="1" applyBorder="1" applyAlignment="1">
      <alignment horizontal="center" vertical="top" wrapText="1"/>
    </xf>
    <xf numFmtId="0" fontId="39" fillId="0" borderId="34" xfId="0" applyFont="1" applyBorder="1" applyAlignment="1">
      <alignment horizontal="center" vertical="top" wrapText="1"/>
    </xf>
    <xf numFmtId="0" fontId="33" fillId="0" borderId="0" xfId="0" applyFont="1" applyBorder="1" applyAlignment="1">
      <alignment horizontal="left"/>
    </xf>
    <xf numFmtId="0" fontId="0" fillId="0" borderId="0" xfId="0" applyAlignment="1">
      <alignment horizontal="left"/>
    </xf>
    <xf numFmtId="0" fontId="25" fillId="0" borderId="0" xfId="0" applyFont="1" applyAlignment="1">
      <alignment horizontal="left" vertical="top" wrapText="1"/>
    </xf>
    <xf numFmtId="0" fontId="0" fillId="0" borderId="0" xfId="0" applyProtection="1"/>
    <xf numFmtId="0" fontId="52" fillId="0" borderId="0" xfId="3" applyFont="1" applyAlignment="1" applyProtection="1">
      <alignment vertical="top" wrapText="1"/>
    </xf>
    <xf numFmtId="0" fontId="40" fillId="0" borderId="0" xfId="3" applyFont="1" applyAlignment="1" applyProtection="1">
      <alignment horizontal="right" wrapText="1"/>
      <protection locked="0"/>
    </xf>
    <xf numFmtId="0" fontId="0" fillId="0" borderId="0" xfId="0" applyAlignment="1" applyProtection="1">
      <alignment horizontal="center"/>
    </xf>
    <xf numFmtId="0" fontId="40" fillId="0" borderId="0" xfId="3" applyFont="1" applyAlignment="1" applyProtection="1">
      <alignment vertical="top" wrapText="1"/>
    </xf>
    <xf numFmtId="168" fontId="39" fillId="0" borderId="31" xfId="2" applyNumberFormat="1" applyFont="1" applyBorder="1" applyAlignment="1">
      <alignment horizontal="center" vertical="top" wrapText="1"/>
    </xf>
    <xf numFmtId="168" fontId="39" fillId="0" borderId="31" xfId="2" quotePrefix="1" applyNumberFormat="1" applyFont="1" applyBorder="1" applyAlignment="1">
      <alignment horizontal="center" vertical="top" wrapText="1"/>
    </xf>
    <xf numFmtId="168" fontId="39" fillId="0" borderId="0" xfId="2" applyNumberFormat="1" applyFont="1" applyBorder="1" applyAlignment="1">
      <alignment horizontal="center" vertical="top" wrapText="1"/>
    </xf>
    <xf numFmtId="168" fontId="39" fillId="0" borderId="34" xfId="2" applyNumberFormat="1" applyFont="1" applyBorder="1" applyAlignment="1">
      <alignment horizontal="center" vertical="top" wrapText="1"/>
    </xf>
    <xf numFmtId="169" fontId="0" fillId="18" borderId="38" xfId="0" applyNumberFormat="1" applyFill="1" applyBorder="1" applyAlignment="1">
      <alignment wrapText="1"/>
    </xf>
    <xf numFmtId="0" fontId="0" fillId="18" borderId="39" xfId="0" applyFill="1" applyBorder="1" applyAlignment="1">
      <alignment wrapText="1"/>
    </xf>
    <xf numFmtId="0" fontId="0" fillId="18" borderId="40" xfId="0" applyFill="1" applyBorder="1" applyAlignment="1">
      <alignment wrapText="1"/>
    </xf>
    <xf numFmtId="0" fontId="0" fillId="18" borderId="41" xfId="0" applyFill="1" applyBorder="1" applyAlignment="1">
      <alignment wrapText="1"/>
    </xf>
    <xf numFmtId="0" fontId="0" fillId="0" borderId="0" xfId="0" applyAlignment="1">
      <alignment wrapText="1"/>
    </xf>
    <xf numFmtId="0" fontId="0" fillId="18" borderId="38" xfId="0" applyFill="1" applyBorder="1" applyAlignment="1">
      <alignment wrapText="1"/>
    </xf>
    <xf numFmtId="0" fontId="1" fillId="22" borderId="39" xfId="0" applyFont="1" applyFill="1" applyBorder="1" applyAlignment="1">
      <alignment wrapText="1"/>
    </xf>
    <xf numFmtId="0" fontId="1" fillId="22" borderId="40" xfId="0" applyFont="1" applyFill="1" applyBorder="1" applyAlignment="1">
      <alignment wrapText="1"/>
    </xf>
    <xf numFmtId="0" fontId="1" fillId="22" borderId="41" xfId="0" applyFont="1" applyFill="1" applyBorder="1" applyAlignment="1">
      <alignment wrapText="1"/>
    </xf>
    <xf numFmtId="169" fontId="0" fillId="0" borderId="0" xfId="0" applyNumberFormat="1" applyAlignment="1">
      <alignment wrapText="1"/>
    </xf>
    <xf numFmtId="0" fontId="62" fillId="0" borderId="0" xfId="0" applyFont="1" applyAlignment="1">
      <alignment horizontal="center" vertical="center"/>
    </xf>
    <xf numFmtId="169" fontId="62" fillId="0" borderId="0" xfId="0" applyNumberFormat="1" applyFont="1" applyAlignment="1">
      <alignment horizontal="center" vertical="center"/>
    </xf>
    <xf numFmtId="0" fontId="62" fillId="0" borderId="0" xfId="0" applyNumberFormat="1" applyFont="1" applyAlignment="1">
      <alignment horizontal="center" vertical="center"/>
    </xf>
    <xf numFmtId="166" fontId="62" fillId="0" borderId="0" xfId="0" applyNumberFormat="1" applyFont="1" applyAlignment="1">
      <alignment horizontal="center" vertical="center"/>
    </xf>
    <xf numFmtId="0" fontId="62" fillId="12" borderId="53" xfId="0" applyFont="1" applyFill="1" applyBorder="1" applyAlignment="1">
      <alignment horizontal="center" vertical="center" wrapText="1"/>
    </xf>
    <xf numFmtId="0" fontId="62" fillId="12" borderId="29" xfId="0" applyFont="1" applyFill="1" applyBorder="1" applyAlignment="1">
      <alignment horizontal="center" vertical="center" wrapText="1"/>
    </xf>
    <xf numFmtId="0" fontId="63" fillId="0" borderId="0" xfId="0" applyFont="1"/>
    <xf numFmtId="0" fontId="66" fillId="0" borderId="0" xfId="0" applyFont="1"/>
    <xf numFmtId="0" fontId="39" fillId="0" borderId="0" xfId="0" applyFont="1" applyAlignment="1">
      <alignment horizontal="left" vertical="top" wrapText="1"/>
    </xf>
    <xf numFmtId="0" fontId="40" fillId="0" borderId="0" xfId="3" applyFont="1" applyAlignment="1" applyProtection="1">
      <alignment horizontal="left"/>
      <protection locked="0"/>
    </xf>
    <xf numFmtId="0" fontId="39" fillId="0" borderId="0" xfId="0" applyFont="1" applyAlignment="1">
      <alignment horizontal="left" wrapText="1"/>
    </xf>
    <xf numFmtId="0" fontId="39" fillId="0" borderId="0" xfId="0" applyFont="1" applyAlignment="1">
      <alignment horizontal="left" vertical="center"/>
    </xf>
    <xf numFmtId="0" fontId="39" fillId="0" borderId="70" xfId="0" applyFont="1" applyBorder="1" applyAlignment="1">
      <alignment horizontal="center" vertical="center" wrapText="1"/>
    </xf>
    <xf numFmtId="0" fontId="39" fillId="0" borderId="71" xfId="0" applyFont="1" applyBorder="1" applyAlignment="1">
      <alignment horizontal="center" vertical="center" wrapText="1"/>
    </xf>
    <xf numFmtId="0" fontId="39" fillId="0" borderId="70" xfId="0" applyFont="1" applyBorder="1" applyAlignment="1">
      <alignment horizontal="center" vertical="center"/>
    </xf>
    <xf numFmtId="0" fontId="39" fillId="0" borderId="71" xfId="0" applyFont="1" applyBorder="1" applyAlignment="1">
      <alignment horizontal="center" vertical="center"/>
    </xf>
    <xf numFmtId="17" fontId="36" fillId="0" borderId="0" xfId="0" applyNumberFormat="1" applyFont="1" applyAlignment="1">
      <alignment horizontal="left" vertical="top" wrapText="1"/>
    </xf>
    <xf numFmtId="17" fontId="39" fillId="0" borderId="0" xfId="0" applyNumberFormat="1" applyFont="1" applyAlignment="1">
      <alignment horizontal="left" vertical="top" wrapText="1"/>
    </xf>
    <xf numFmtId="0" fontId="59" fillId="6" borderId="0" xfId="0" applyFont="1" applyFill="1" applyBorder="1" applyAlignment="1">
      <alignment horizontal="center" vertical="center" wrapText="1"/>
    </xf>
    <xf numFmtId="0" fontId="59" fillId="6" borderId="0" xfId="0" applyFont="1" applyFill="1" applyBorder="1" applyAlignment="1">
      <alignment horizontal="center" vertical="center"/>
    </xf>
    <xf numFmtId="0" fontId="43" fillId="6" borderId="0" xfId="0" applyFont="1" applyFill="1" applyBorder="1" applyAlignment="1">
      <alignment horizontal="center" vertical="center"/>
    </xf>
    <xf numFmtId="0" fontId="40" fillId="0" borderId="0" xfId="3" applyFont="1" applyAlignment="1" applyProtection="1">
      <alignment horizontal="left" vertical="top" wrapText="1"/>
      <protection locked="0"/>
    </xf>
    <xf numFmtId="0" fontId="47" fillId="0" borderId="70" xfId="0" applyFont="1" applyBorder="1" applyAlignment="1">
      <alignment horizontal="center" vertical="top" wrapText="1"/>
    </xf>
    <xf numFmtId="0" fontId="41" fillId="6" borderId="0" xfId="0" applyFont="1" applyFill="1" applyBorder="1" applyAlignment="1">
      <alignment horizontal="center" vertical="center" wrapText="1"/>
    </xf>
    <xf numFmtId="0" fontId="28" fillId="0" borderId="0" xfId="3" applyAlignment="1">
      <alignment horizontal="left"/>
    </xf>
    <xf numFmtId="0" fontId="25" fillId="0" borderId="0" xfId="0" applyFont="1" applyAlignment="1">
      <alignment horizontal="left" wrapText="1"/>
    </xf>
    <xf numFmtId="0" fontId="25" fillId="0" borderId="0" xfId="0" applyFont="1" applyAlignment="1">
      <alignment horizontal="left" vertical="top" wrapText="1"/>
    </xf>
    <xf numFmtId="0" fontId="52" fillId="0" borderId="0" xfId="3" applyFont="1" applyAlignment="1" applyProtection="1">
      <alignment horizontal="left" vertical="top" wrapText="1"/>
      <protection locked="0"/>
    </xf>
    <xf numFmtId="0" fontId="52" fillId="0" borderId="0" xfId="3" applyFont="1" applyAlignment="1" applyProtection="1">
      <alignment horizontal="left"/>
      <protection locked="0"/>
    </xf>
    <xf numFmtId="0" fontId="1" fillId="0" borderId="72" xfId="0" applyFont="1" applyBorder="1" applyAlignment="1">
      <alignment horizontal="center"/>
    </xf>
    <xf numFmtId="0" fontId="1" fillId="0" borderId="73" xfId="0" applyFont="1" applyBorder="1" applyAlignment="1">
      <alignment horizontal="center"/>
    </xf>
    <xf numFmtId="0" fontId="1" fillId="0" borderId="74" xfId="0" applyFont="1" applyBorder="1" applyAlignment="1">
      <alignment horizontal="center"/>
    </xf>
    <xf numFmtId="0" fontId="32" fillId="6" borderId="0" xfId="0" applyFont="1" applyFill="1" applyBorder="1" applyAlignment="1">
      <alignment horizontal="center" vertical="center"/>
    </xf>
    <xf numFmtId="0" fontId="1" fillId="0" borderId="50" xfId="0" applyFont="1" applyFill="1" applyBorder="1" applyAlignment="1">
      <alignment horizontal="center"/>
    </xf>
    <xf numFmtId="0" fontId="1" fillId="0" borderId="51" xfId="0" applyFont="1" applyFill="1" applyBorder="1" applyAlignment="1">
      <alignment horizontal="center"/>
    </xf>
    <xf numFmtId="0" fontId="1" fillId="0" borderId="52" xfId="0" applyFont="1" applyFill="1" applyBorder="1" applyAlignment="1">
      <alignment horizontal="center"/>
    </xf>
    <xf numFmtId="169" fontId="1" fillId="0" borderId="72" xfId="0" quotePrefix="1" applyNumberFormat="1" applyFont="1" applyBorder="1" applyAlignment="1">
      <alignment horizontal="center"/>
    </xf>
    <xf numFmtId="169" fontId="1" fillId="0" borderId="73" xfId="0" quotePrefix="1" applyNumberFormat="1" applyFont="1" applyBorder="1" applyAlignment="1">
      <alignment horizontal="center"/>
    </xf>
    <xf numFmtId="169" fontId="1" fillId="0" borderId="74" xfId="0" quotePrefix="1" applyNumberFormat="1" applyFont="1" applyBorder="1" applyAlignment="1">
      <alignment horizontal="center"/>
    </xf>
    <xf numFmtId="1" fontId="33" fillId="0" borderId="31" xfId="2" applyNumberFormat="1" applyFont="1" applyBorder="1" applyAlignment="1">
      <alignment horizontal="center" vertical="center" wrapText="1"/>
    </xf>
    <xf numFmtId="1" fontId="33" fillId="0" borderId="34" xfId="2" applyNumberFormat="1" applyFont="1" applyBorder="1" applyAlignment="1">
      <alignment horizontal="center" vertical="center" wrapText="1"/>
    </xf>
    <xf numFmtId="167" fontId="34" fillId="0" borderId="31" xfId="1" applyNumberFormat="1" applyFont="1" applyBorder="1" applyAlignment="1">
      <alignment horizontal="center" vertical="center"/>
    </xf>
    <xf numFmtId="167" fontId="34" fillId="0" borderId="34" xfId="1" applyNumberFormat="1" applyFont="1" applyBorder="1" applyAlignment="1">
      <alignment horizontal="center" vertical="center"/>
    </xf>
    <xf numFmtId="0" fontId="39" fillId="0" borderId="32" xfId="0" applyFont="1" applyBorder="1" applyAlignment="1">
      <alignment horizontal="center" vertical="center"/>
    </xf>
    <xf numFmtId="0" fontId="39" fillId="0" borderId="35" xfId="0" applyFont="1" applyBorder="1" applyAlignment="1">
      <alignment horizontal="center" vertical="center"/>
    </xf>
    <xf numFmtId="0" fontId="33" fillId="0" borderId="31" xfId="0" applyFont="1" applyBorder="1" applyAlignment="1">
      <alignment horizontal="center" vertical="center"/>
    </xf>
    <xf numFmtId="0" fontId="33" fillId="0" borderId="34" xfId="0" applyFont="1" applyBorder="1" applyAlignment="1">
      <alignment horizontal="center" vertical="center"/>
    </xf>
    <xf numFmtId="1" fontId="33" fillId="0" borderId="31" xfId="2" applyNumberFormat="1" applyFont="1" applyBorder="1" applyAlignment="1">
      <alignment horizontal="center" vertical="center"/>
    </xf>
    <xf numFmtId="1" fontId="33" fillId="0" borderId="34" xfId="2" applyNumberFormat="1" applyFont="1" applyBorder="1" applyAlignment="1">
      <alignment horizontal="center" vertical="center"/>
    </xf>
    <xf numFmtId="169" fontId="33" fillId="0" borderId="30" xfId="0" applyNumberFormat="1" applyFont="1" applyBorder="1" applyAlignment="1">
      <alignment horizontal="center" vertical="center"/>
    </xf>
    <xf numFmtId="169" fontId="33" fillId="0" borderId="33" xfId="0" applyNumberFormat="1" applyFont="1" applyBorder="1" applyAlignment="1">
      <alignment horizontal="center" vertical="center"/>
    </xf>
    <xf numFmtId="0" fontId="0" fillId="0" borderId="0" xfId="0" applyAlignment="1">
      <alignment horizontal="center"/>
    </xf>
    <xf numFmtId="0" fontId="40" fillId="0" borderId="0" xfId="3" applyFont="1" applyAlignment="1" applyProtection="1">
      <alignment horizontal="right"/>
      <protection locked="0"/>
    </xf>
    <xf numFmtId="0" fontId="35" fillId="0" borderId="57" xfId="0" applyFont="1" applyBorder="1" applyAlignment="1">
      <alignment horizontal="center" wrapText="1"/>
    </xf>
    <xf numFmtId="0" fontId="35" fillId="0" borderId="0" xfId="0" applyFont="1" applyBorder="1" applyAlignment="1">
      <alignment horizontal="center" wrapText="1"/>
    </xf>
    <xf numFmtId="0" fontId="35" fillId="0" borderId="58" xfId="0" applyFont="1" applyBorder="1" applyAlignment="1">
      <alignment horizontal="center" wrapText="1"/>
    </xf>
    <xf numFmtId="0" fontId="33" fillId="0" borderId="0" xfId="0" applyFont="1" applyBorder="1" applyAlignment="1">
      <alignment horizontal="left"/>
    </xf>
    <xf numFmtId="0" fontId="35" fillId="0" borderId="57" xfId="0" applyFont="1" applyBorder="1" applyAlignment="1">
      <alignment horizontal="center"/>
    </xf>
    <xf numFmtId="0" fontId="35" fillId="0" borderId="0" xfId="0" applyFont="1" applyBorder="1" applyAlignment="1">
      <alignment horizontal="center"/>
    </xf>
    <xf numFmtId="0" fontId="35" fillId="0" borderId="58" xfId="0" applyFont="1" applyBorder="1" applyAlignment="1">
      <alignment horizontal="center"/>
    </xf>
    <xf numFmtId="0" fontId="33" fillId="0" borderId="1"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10" xfId="0" applyFont="1" applyFill="1" applyBorder="1" applyAlignment="1">
      <alignment horizontal="center" vertical="center" wrapText="1"/>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10" xfId="0" applyFont="1" applyBorder="1" applyAlignment="1">
      <alignment horizontal="center" vertical="center" wrapText="1"/>
    </xf>
    <xf numFmtId="0" fontId="40" fillId="0" borderId="0" xfId="3" applyFont="1" applyAlignment="1" applyProtection="1">
      <alignment horizontal="right" vertical="top" wrapText="1"/>
      <protection locked="0"/>
    </xf>
    <xf numFmtId="169" fontId="33" fillId="0" borderId="32" xfId="0" applyNumberFormat="1" applyFont="1" applyBorder="1" applyAlignment="1">
      <alignment horizontal="center" vertical="center"/>
    </xf>
    <xf numFmtId="169" fontId="33" fillId="0" borderId="36" xfId="0" applyNumberFormat="1" applyFont="1" applyBorder="1" applyAlignment="1">
      <alignment horizontal="center" vertical="center"/>
    </xf>
    <xf numFmtId="169" fontId="33" fillId="0" borderId="37" xfId="0" applyNumberFormat="1" applyFont="1" applyBorder="1" applyAlignment="1">
      <alignment horizontal="center" vertical="center"/>
    </xf>
    <xf numFmtId="169" fontId="33" fillId="0" borderId="35" xfId="0" applyNumberFormat="1" applyFont="1" applyBorder="1" applyAlignment="1">
      <alignment horizontal="center" vertical="center"/>
    </xf>
    <xf numFmtId="0" fontId="0" fillId="0" borderId="30" xfId="0" applyBorder="1" applyAlignment="1">
      <alignment horizontal="center"/>
    </xf>
    <xf numFmtId="0" fontId="0" fillId="0" borderId="32"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33" xfId="0" applyBorder="1" applyAlignment="1">
      <alignment horizontal="center"/>
    </xf>
    <xf numFmtId="0" fontId="0" fillId="0" borderId="35" xfId="0" applyBorder="1" applyAlignment="1">
      <alignment horizontal="center"/>
    </xf>
    <xf numFmtId="0" fontId="39" fillId="0" borderId="32" xfId="0" applyFont="1" applyBorder="1" applyAlignment="1">
      <alignment horizontal="center"/>
    </xf>
    <xf numFmtId="0" fontId="39" fillId="0" borderId="35" xfId="0" applyFont="1" applyBorder="1" applyAlignment="1">
      <alignment horizontal="center"/>
    </xf>
    <xf numFmtId="0" fontId="40" fillId="0" borderId="0" xfId="3" applyFont="1" applyFill="1" applyBorder="1" applyAlignment="1" applyProtection="1">
      <alignment horizontal="right" vertical="center"/>
      <protection locked="0"/>
    </xf>
    <xf numFmtId="0" fontId="54" fillId="0" borderId="65" xfId="0" applyFont="1" applyBorder="1" applyAlignment="1">
      <alignment horizontal="left" vertical="top" wrapText="1"/>
    </xf>
    <xf numFmtId="0" fontId="54" fillId="0" borderId="0" xfId="0" applyFont="1" applyBorder="1" applyAlignment="1">
      <alignment horizontal="left" vertical="top" wrapText="1"/>
    </xf>
    <xf numFmtId="0" fontId="54" fillId="0" borderId="66" xfId="0" applyFont="1" applyBorder="1" applyAlignment="1">
      <alignment horizontal="left" vertical="top" wrapText="1"/>
    </xf>
    <xf numFmtId="0" fontId="54" fillId="0" borderId="67" xfId="0" applyFont="1" applyBorder="1" applyAlignment="1">
      <alignment horizontal="left"/>
    </xf>
    <xf numFmtId="0" fontId="54" fillId="0" borderId="68" xfId="0" applyFont="1" applyBorder="1" applyAlignment="1">
      <alignment horizontal="left"/>
    </xf>
    <xf numFmtId="0" fontId="54" fillId="0" borderId="69" xfId="0" applyFont="1" applyBorder="1" applyAlignment="1">
      <alignment horizontal="left"/>
    </xf>
    <xf numFmtId="0" fontId="54" fillId="0" borderId="62" xfId="0" applyFont="1" applyBorder="1" applyAlignment="1">
      <alignment horizontal="left" vertical="top" wrapText="1"/>
    </xf>
    <xf numFmtId="0" fontId="54" fillId="0" borderId="63" xfId="0" applyFont="1" applyBorder="1" applyAlignment="1">
      <alignment horizontal="left" vertical="top" wrapText="1"/>
    </xf>
    <xf numFmtId="0" fontId="54" fillId="0" borderId="64" xfId="0" applyFont="1" applyBorder="1" applyAlignment="1">
      <alignment horizontal="left" vertical="top" wrapText="1"/>
    </xf>
    <xf numFmtId="0" fontId="41" fillId="11" borderId="11" xfId="0" applyFont="1" applyFill="1" applyBorder="1" applyAlignment="1">
      <alignment horizontal="center" textRotation="90"/>
    </xf>
    <xf numFmtId="0" fontId="41" fillId="11" borderId="18" xfId="0" applyFont="1" applyFill="1" applyBorder="1" applyAlignment="1">
      <alignment horizontal="center" textRotation="90"/>
    </xf>
    <xf numFmtId="0" fontId="41" fillId="11" borderId="4" xfId="0" applyFont="1" applyFill="1" applyBorder="1" applyAlignment="1">
      <alignment horizontal="center" textRotation="90"/>
    </xf>
    <xf numFmtId="0" fontId="52" fillId="0" borderId="0" xfId="3" applyFont="1" applyAlignment="1" applyProtection="1">
      <alignment horizontal="right"/>
      <protection locked="0"/>
    </xf>
    <xf numFmtId="0" fontId="13" fillId="0" borderId="5" xfId="0" quotePrefix="1" applyFont="1" applyFill="1" applyBorder="1" applyAlignment="1">
      <alignment horizontal="center"/>
    </xf>
    <xf numFmtId="0" fontId="13" fillId="0" borderId="6" xfId="0" quotePrefix="1" applyFont="1" applyFill="1" applyBorder="1" applyAlignment="1">
      <alignment horizontal="center"/>
    </xf>
    <xf numFmtId="0" fontId="13" fillId="0" borderId="7" xfId="0" quotePrefix="1" applyFont="1" applyFill="1" applyBorder="1" applyAlignment="1">
      <alignment horizontal="center"/>
    </xf>
    <xf numFmtId="0" fontId="5" fillId="0" borderId="14" xfId="0" quotePrefix="1" applyFont="1" applyFill="1" applyBorder="1" applyAlignment="1">
      <alignment horizontal="center"/>
    </xf>
    <xf numFmtId="0" fontId="5" fillId="0" borderId="15" xfId="0" quotePrefix="1" applyFont="1" applyFill="1" applyBorder="1" applyAlignment="1">
      <alignment horizontal="center"/>
    </xf>
    <xf numFmtId="0" fontId="5" fillId="0" borderId="16" xfId="0" quotePrefix="1" applyFont="1" applyFill="1" applyBorder="1" applyAlignment="1">
      <alignment horizontal="center"/>
    </xf>
    <xf numFmtId="0" fontId="27" fillId="0" borderId="0" xfId="0" applyFont="1" applyBorder="1" applyAlignment="1">
      <alignment horizontal="center"/>
    </xf>
    <xf numFmtId="0" fontId="13" fillId="0" borderId="42" xfId="0" applyFont="1" applyFill="1" applyBorder="1" applyAlignment="1">
      <alignment horizontal="center" wrapText="1"/>
    </xf>
    <xf numFmtId="0" fontId="13" fillId="0" borderId="43" xfId="0" applyFont="1" applyFill="1" applyBorder="1" applyAlignment="1">
      <alignment horizontal="center"/>
    </xf>
    <xf numFmtId="0" fontId="13" fillId="0" borderId="44" xfId="0" applyFont="1" applyFill="1" applyBorder="1" applyAlignment="1">
      <alignment horizontal="center"/>
    </xf>
    <xf numFmtId="0" fontId="13" fillId="0" borderId="45" xfId="0" applyFont="1" applyFill="1" applyBorder="1" applyAlignment="1">
      <alignment horizontal="center"/>
    </xf>
    <xf numFmtId="0" fontId="13" fillId="0" borderId="46" xfId="0" applyFont="1" applyFill="1" applyBorder="1" applyAlignment="1">
      <alignment horizontal="center"/>
    </xf>
    <xf numFmtId="0" fontId="13" fillId="0" borderId="47" xfId="0" applyFont="1" applyFill="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1" fillId="0" borderId="0" xfId="0" applyFont="1" applyBorder="1" applyAlignment="1">
      <alignment horizontal="center" wrapText="1"/>
    </xf>
    <xf numFmtId="0" fontId="42" fillId="0" borderId="0" xfId="0" applyFont="1" applyFill="1" applyAlignment="1">
      <alignment horizontal="left" wrapText="1"/>
    </xf>
    <xf numFmtId="0" fontId="65" fillId="0" borderId="0" xfId="0" applyFont="1" applyFill="1" applyAlignment="1">
      <alignment horizontal="left" wrapText="1"/>
    </xf>
  </cellXfs>
  <cellStyles count="4">
    <cellStyle name="Comma" xfId="2" builtinId="3"/>
    <cellStyle name="Hyperlink" xfId="3" builtinId="8"/>
    <cellStyle name="Normal" xfId="0" builtinId="0"/>
    <cellStyle name="Percent" xfId="1" builtinId="5"/>
  </cellStyles>
  <dxfs count="157">
    <dxf>
      <fill>
        <patternFill patternType="solid">
          <fgColor indexed="64"/>
          <bgColor rgb="FFD0E5CE"/>
        </patternFill>
      </fill>
      <alignment horizontal="center" vertical="center" wrapText="1" readingOrder="0"/>
    </dxf>
    <dxf>
      <fill>
        <patternFill patternType="solid">
          <fgColor indexed="64"/>
          <bgColor rgb="FFD0E5CE"/>
        </patternFill>
      </fill>
      <alignment horizontal="center" vertical="center" wrapText="1" readingOrder="0"/>
    </dxf>
    <dxf>
      <alignment wrapText="1" readingOrder="0"/>
    </dxf>
    <dxf>
      <alignment wrapText="1" readingOrder="0"/>
    </dxf>
    <dxf>
      <alignment vertical="center" readingOrder="0"/>
    </dxf>
    <dxf>
      <alignment horizontal="center" readingOrder="0"/>
    </dxf>
    <dxf>
      <font>
        <sz val="10"/>
      </font>
    </dxf>
    <dxf>
      <font>
        <name val="Arial"/>
        <scheme val="none"/>
      </font>
    </dxf>
    <dxf>
      <font>
        <sz val="10"/>
      </font>
    </dxf>
    <dxf>
      <font>
        <sz val="10"/>
      </font>
    </dxf>
    <dxf>
      <font>
        <sz val="10"/>
      </font>
    </dxf>
    <dxf>
      <font>
        <name val="Arial"/>
        <scheme val="none"/>
      </font>
    </dxf>
    <dxf>
      <font>
        <name val="Arial"/>
        <scheme val="none"/>
      </font>
    </dxf>
    <dxf>
      <font>
        <name val="Arial"/>
        <scheme val="none"/>
      </font>
    </dxf>
    <dxf>
      <alignment horizontal="center" readingOrder="0"/>
    </dxf>
    <dxf>
      <border>
        <top style="thin">
          <color rgb="FF439539"/>
        </top>
        <bottom style="thin">
          <color rgb="FF439539"/>
        </bottom>
      </border>
    </dxf>
    <dxf>
      <fill>
        <patternFill patternType="solid">
          <bgColor rgb="FFD0E5CE"/>
        </patternFill>
      </fill>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general" vertical="bottom" textRotation="0" wrapText="0" indent="0" justifyLastLine="0" shrinkToFit="0" readingOrder="0"/>
    </dxf>
    <dxf>
      <numFmt numFmtId="166" formatCode="0.0"/>
    </dxf>
    <dxf>
      <fill>
        <patternFill patternType="solid">
          <fgColor indexed="64"/>
          <bgColor rgb="FFD0E5CE"/>
        </patternFill>
      </fill>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fill>
        <patternFill>
          <bgColor rgb="FFD0E5CE"/>
        </patternFill>
      </fill>
    </dxf>
    <dxf>
      <fill>
        <patternFill>
          <bgColor rgb="FFD0E5CE"/>
        </patternFill>
      </fill>
    </dxf>
    <dxf>
      <fill>
        <patternFill>
          <bgColor rgb="FFD0E5CE"/>
        </patternFill>
      </fill>
    </dxf>
    <dxf>
      <alignment horizontal="center" readingOrder="0"/>
    </dxf>
    <dxf>
      <font>
        <color theme="0"/>
      </font>
    </dxf>
    <dxf>
      <font>
        <color theme="0"/>
      </font>
    </dxf>
    <dxf>
      <font>
        <color theme="0"/>
      </font>
    </dxf>
    <dxf>
      <font>
        <color rgb="FFFF0000"/>
      </font>
    </dxf>
    <dxf>
      <font>
        <color rgb="FFFF0000"/>
      </font>
    </dxf>
    <dxf>
      <font>
        <color rgb="FFFF0000"/>
      </font>
    </dxf>
    <dxf>
      <font>
        <color rgb="FF78278B"/>
      </font>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horizontal="right" readingOrder="0"/>
    </dxf>
    <dxf>
      <alignment horizontal="right" readingOrder="0"/>
    </dxf>
    <dxf>
      <numFmt numFmtId="169" formatCode="[$-409]mmm\-yy;@"/>
    </dxf>
    <dxf>
      <numFmt numFmtId="169" formatCode="[$-409]mmm\-yy;@"/>
    </dxf>
    <dxf>
      <alignment wrapText="1" readingOrder="0"/>
    </dxf>
    <dxf>
      <fill>
        <patternFill patternType="solid">
          <fgColor indexed="64"/>
          <bgColor rgb="FFBFE0F1"/>
        </patternFill>
      </fill>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alignment horizontal="right" readingOrder="0"/>
    </dxf>
    <dxf>
      <alignment horizontal="right" readingOrder="0"/>
    </dxf>
    <dxf>
      <alignment wrapText="1" readingOrder="0"/>
    </dxf>
    <dxf>
      <alignment wrapText="1" readingOrder="0"/>
    </dxf>
    <dxf>
      <numFmt numFmtId="167" formatCode="0.0%"/>
    </dxf>
    <dxf>
      <border>
        <top style="thin">
          <color rgb="FF0081C6"/>
        </top>
        <bottom style="thin">
          <color rgb="FF0081C6"/>
        </bottom>
      </border>
    </dxf>
    <dxf>
      <fill>
        <patternFill patternType="solid">
          <bgColor rgb="FFBFE0F1"/>
        </patternFill>
      </fill>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wrapText="1" readingOrder="0"/>
    </dxf>
    <dxf>
      <alignment wrapText="1" readingOrder="0"/>
    </dxf>
    <dxf>
      <border>
        <top style="thin">
          <color rgb="FF0081C6"/>
        </top>
        <bottom style="thin">
          <color rgb="FF0081C6"/>
        </bottom>
      </border>
    </dxf>
    <dxf>
      <fill>
        <patternFill patternType="solid">
          <bgColor rgb="FFBFE0F1"/>
        </patternFill>
      </fill>
    </dxf>
    <dxf>
      <numFmt numFmtId="169" formatCode="[$-409]mmm\-yy;@"/>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numFmt numFmtId="169" formatCode="[$-409]mmm\-yy;@"/>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169" formatCode="[$-409]mmm\-yy;@"/>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 formatCode="#,##0"/>
      <alignment horizontal="general" vertical="bottom" textRotation="0" wrapText="0" indent="0" justifyLastLine="0" shrinkToFit="0" readingOrder="0"/>
    </dxf>
    <dxf>
      <border diagonalUp="0" diagonalDown="0">
        <left/>
        <right/>
        <top/>
        <bottom/>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font>
        <b val="0"/>
        <i val="0"/>
        <sz val="10"/>
        <name val="Arial"/>
        <scheme val="none"/>
      </font>
    </dxf>
    <dxf>
      <font>
        <b val="0"/>
        <i val="0"/>
        <sz val="10"/>
        <name val="Arial"/>
        <scheme val="none"/>
      </font>
    </dxf>
    <dxf>
      <font>
        <name val="Arial"/>
        <scheme val="none"/>
      </font>
    </dxf>
  </dxfs>
  <tableStyles count="6" defaultTableStyle="TableStyleMedium2" defaultPivotStyle="PivotStyleLight16">
    <tableStyle name="Slicer Style 1" pivot="0" table="0" count="1" xr9:uid="{00000000-0011-0000-FFFF-FFFF00000000}">
      <tableStyleElement type="wholeTable" dxfId="156"/>
    </tableStyle>
    <tableStyle name="Slicer Style 2" pivot="0" table="0" count="1" xr9:uid="{00000000-0011-0000-FFFF-FFFF01000000}">
      <tableStyleElement type="wholeTable" dxfId="155"/>
    </tableStyle>
    <tableStyle name="Slicer Style 3" pivot="0" table="0" count="1" xr9:uid="{00000000-0011-0000-FFFF-FFFF02000000}">
      <tableStyleElement type="headerRow" dxfId="154"/>
    </tableStyle>
    <tableStyle name="SlicerStyleDark1 2" pivot="0" table="0" count="10" xr9:uid="{00000000-0011-0000-FFFF-FFFF03000000}">
      <tableStyleElement type="wholeTable" dxfId="153"/>
      <tableStyleElement type="headerRow" dxfId="152"/>
    </tableStyle>
    <tableStyle name="SlicerStyleLight1 2" pivot="0" table="0" count="10" xr9:uid="{00000000-0011-0000-FFFF-FFFF04000000}">
      <tableStyleElement type="wholeTable" dxfId="151"/>
      <tableStyleElement type="headerRow" dxfId="150"/>
    </tableStyle>
    <tableStyle name="SlicerStyleLight1 2 2" pivot="0" table="0" count="10" xr9:uid="{00000000-0011-0000-FFFF-FFFF05000000}">
      <tableStyleElement type="wholeTable" dxfId="149"/>
      <tableStyleElement type="headerRow" dxfId="148"/>
    </tableStyle>
  </tableStyles>
  <colors>
    <mruColors>
      <color rgb="FF0081C6"/>
      <color rgb="FF439539"/>
      <color rgb="FF003767"/>
      <color rgb="FF78278B"/>
      <color rgb="FFBC93C5"/>
      <color rgb="FF72B06B"/>
      <color rgb="FFA1CA9C"/>
      <color rgb="FF40A1D4"/>
      <color rgb="FF80C0E3"/>
      <color rgb="FF40698D"/>
    </mruColors>
  </colors>
  <extLst>
    <ext xmlns:x14="http://schemas.microsoft.com/office/spreadsheetml/2009/9/main" uri="{46F421CA-312F-682f-3DD2-61675219B42D}">
      <x14:dxfs count="24">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2 2">
        <x14:slicerStyle name="Slicer Style 1"/>
        <x14:slicerStyle name="Slicer Style 2"/>
        <x14:slicerStyle name="Slicer Style 3"/>
        <x14:slicerStyle name="SlicerStyleDark1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1 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pivotCacheDefinition" Target="pivotCache/pivotCacheDefinition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814129483814523"/>
          <c:y val="2.8252405949256341E-2"/>
          <c:w val="0.82130314960629935"/>
          <c:h val="0.77583291653491326"/>
        </c:manualLayout>
      </c:layout>
      <c:lineChart>
        <c:grouping val="standard"/>
        <c:varyColors val="0"/>
        <c:ser>
          <c:idx val="0"/>
          <c:order val="0"/>
          <c:tx>
            <c:v>Collected counts</c:v>
          </c:tx>
          <c:spPr>
            <a:ln w="22225">
              <a:solidFill>
                <a:srgbClr val="003767"/>
              </a:solidFill>
            </a:ln>
          </c:spPr>
          <c:marker>
            <c:symbol val="triangle"/>
            <c:size val="5"/>
            <c:spPr>
              <a:solidFill>
                <a:srgbClr val="003767"/>
              </a:solidFill>
              <a:ln>
                <a:solidFill>
                  <a:srgbClr val="003767"/>
                </a:solidFill>
              </a:ln>
            </c:spPr>
          </c:marker>
          <c:cat>
            <c:numLit>
              <c:formatCode>General</c:formatCode>
              <c:ptCount val="5"/>
              <c:pt idx="0">
                <c:v>1</c:v>
              </c:pt>
              <c:pt idx="1">
                <c:v>2</c:v>
              </c:pt>
              <c:pt idx="2">
                <c:v>3</c:v>
              </c:pt>
              <c:pt idx="3">
                <c:v>4</c:v>
              </c:pt>
              <c:pt idx="4">
                <c:v>5</c:v>
              </c:pt>
            </c:numLit>
          </c:cat>
          <c:val>
            <c:numLit>
              <c:formatCode>General</c:formatCode>
              <c:ptCount val="5"/>
              <c:pt idx="0">
                <c:v>27567</c:v>
              </c:pt>
              <c:pt idx="1">
                <c:v>36084</c:v>
              </c:pt>
              <c:pt idx="2">
                <c:v>37140</c:v>
              </c:pt>
              <c:pt idx="3">
                <c:v>37384</c:v>
              </c:pt>
              <c:pt idx="4">
                <c:v>37471</c:v>
              </c:pt>
            </c:numLit>
          </c:val>
          <c:smooth val="0"/>
          <c:extLst>
            <c:ext xmlns:c16="http://schemas.microsoft.com/office/drawing/2014/chart" uri="{C3380CC4-5D6E-409C-BE32-E72D297353CC}">
              <c16:uniqueId val="{00000000-E354-4EE5-8D4F-0608AF3A951C}"/>
            </c:ext>
          </c:extLst>
        </c:ser>
        <c:ser>
          <c:idx val="1"/>
          <c:order val="1"/>
          <c:tx>
            <c:v>Estimates</c:v>
          </c:tx>
          <c:spPr>
            <a:ln w="22225">
              <a:solidFill>
                <a:srgbClr val="439539"/>
              </a:solidFill>
            </a:ln>
          </c:spPr>
          <c:marker>
            <c:symbol val="square"/>
            <c:size val="4"/>
            <c:spPr>
              <a:solidFill>
                <a:srgbClr val="439539"/>
              </a:solidFill>
              <a:ln>
                <a:solidFill>
                  <a:srgbClr val="439539"/>
                </a:solidFill>
              </a:ln>
            </c:spPr>
          </c:marker>
          <c:cat>
            <c:numLit>
              <c:formatCode>General</c:formatCode>
              <c:ptCount val="5"/>
              <c:pt idx="0">
                <c:v>1</c:v>
              </c:pt>
              <c:pt idx="1">
                <c:v>2</c:v>
              </c:pt>
              <c:pt idx="2">
                <c:v>3</c:v>
              </c:pt>
              <c:pt idx="3">
                <c:v>4</c:v>
              </c:pt>
              <c:pt idx="4">
                <c:v>5</c:v>
              </c:pt>
            </c:numLit>
          </c:cat>
          <c:val>
            <c:numLit>
              <c:formatCode>General</c:formatCode>
              <c:ptCount val="5"/>
              <c:pt idx="0">
                <c:v>#N/A</c:v>
              </c:pt>
              <c:pt idx="1">
                <c:v>37927</c:v>
              </c:pt>
              <c:pt idx="2">
                <c:v>37479</c:v>
              </c:pt>
              <c:pt idx="3">
                <c:v>37493</c:v>
              </c:pt>
              <c:pt idx="4">
                <c:v>37471</c:v>
              </c:pt>
            </c:numLit>
          </c:val>
          <c:smooth val="0"/>
          <c:extLst>
            <c:ext xmlns:c16="http://schemas.microsoft.com/office/drawing/2014/chart" uri="{C3380CC4-5D6E-409C-BE32-E72D297353CC}">
              <c16:uniqueId val="{00000001-E354-4EE5-8D4F-0608AF3A951C}"/>
            </c:ext>
          </c:extLst>
        </c:ser>
        <c:dLbls>
          <c:showLegendKey val="0"/>
          <c:showVal val="0"/>
          <c:showCatName val="0"/>
          <c:showSerName val="0"/>
          <c:showPercent val="0"/>
          <c:showBubbleSize val="0"/>
        </c:dLbls>
        <c:marker val="1"/>
        <c:smooth val="0"/>
        <c:axId val="339510400"/>
        <c:axId val="339512704"/>
      </c:lineChart>
      <c:catAx>
        <c:axId val="339510400"/>
        <c:scaling>
          <c:orientation val="minMax"/>
        </c:scaling>
        <c:delete val="0"/>
        <c:axPos val="b"/>
        <c:title>
          <c:tx>
            <c:rich>
              <a:bodyPr/>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Number of quarters</a:t>
                </a:r>
              </a:p>
            </c:rich>
          </c:tx>
          <c:layout>
            <c:manualLayout>
              <c:xMode val="edge"/>
              <c:yMode val="edge"/>
              <c:x val="0.39390398075240596"/>
              <c:y val="0.86440762613006705"/>
            </c:manualLayout>
          </c:layout>
          <c:overlay val="0"/>
        </c:title>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2704"/>
        <c:crosses val="autoZero"/>
        <c:auto val="1"/>
        <c:lblAlgn val="ctr"/>
        <c:lblOffset val="100"/>
        <c:noMultiLvlLbl val="0"/>
      </c:catAx>
      <c:valAx>
        <c:axId val="339512704"/>
        <c:scaling>
          <c:orientation val="minMax"/>
          <c:max val="40000"/>
          <c:min val="26000"/>
        </c:scaling>
        <c:delete val="0"/>
        <c:axPos val="l"/>
        <c:majorGridlines>
          <c:spPr>
            <a:ln>
              <a:solidFill>
                <a:schemeClr val="bg1">
                  <a:lumMod val="85000"/>
                </a:schemeClr>
              </a:solidFill>
            </a:ln>
          </c:spPr>
        </c:majorGridlines>
        <c:title>
          <c:tx>
            <c:rich>
              <a:bodyPr rot="-5400000" vert="horz"/>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Contract commencements</a:t>
                </a:r>
              </a:p>
            </c:rich>
          </c:tx>
          <c:overlay val="0"/>
        </c:title>
        <c:numFmt formatCode="0\ 00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0400"/>
        <c:crosses val="autoZero"/>
        <c:crossBetween val="between"/>
      </c:valAx>
    </c:plotArea>
    <c:legend>
      <c:legendPos val="b"/>
      <c:layout>
        <c:manualLayout>
          <c:xMode val="edge"/>
          <c:yMode val="edge"/>
          <c:x val="0.24171587926509186"/>
          <c:y val="0.91628280839895015"/>
          <c:w val="0.51455668250236986"/>
          <c:h val="7.2210638216713557E-2"/>
        </c:manualLayout>
      </c:layout>
      <c:overlay val="0"/>
      <c:txPr>
        <a:bodyPr/>
        <a:lstStyle/>
        <a:p>
          <a:pPr>
            <a:defRPr sz="9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Arial" panose="020B0604020202020204" pitchFamily="34" charset="0"/>
                <a:cs typeface="Arial" panose="020B0604020202020204" pitchFamily="34" charset="0"/>
              </a:defRPr>
            </a:pPr>
            <a:r>
              <a:rPr lang="en-US" sz="1400" b="1">
                <a:latin typeface="Arial" panose="020B0604020202020204" pitchFamily="34" charset="0"/>
                <a:cs typeface="Arial" panose="020B0604020202020204" pitchFamily="34" charset="0"/>
              </a:rPr>
              <a:t>Initial and</a:t>
            </a:r>
            <a:r>
              <a:rPr lang="en-US" sz="1400" b="1" baseline="0">
                <a:latin typeface="Arial" panose="020B0604020202020204" pitchFamily="34" charset="0"/>
                <a:cs typeface="Arial" panose="020B0604020202020204" pitchFamily="34" charset="0"/>
              </a:rPr>
              <a:t> </a:t>
            </a:r>
            <a:r>
              <a:rPr lang="en-US" sz="1400" b="1">
                <a:latin typeface="Arial" panose="020B0604020202020204" pitchFamily="34" charset="0"/>
                <a:cs typeface="Arial" panose="020B0604020202020204" pitchFamily="34" charset="0"/>
              </a:rPr>
              <a:t>first revision published estimates and final count</a:t>
            </a:r>
          </a:p>
        </c:rich>
      </c:tx>
      <c:layout>
        <c:manualLayout>
          <c:xMode val="edge"/>
          <c:yMode val="edge"/>
          <c:x val="0.14867380911342337"/>
          <c:y val="1.8552227921221156E-2"/>
        </c:manualLayout>
      </c:layout>
      <c:overlay val="0"/>
    </c:title>
    <c:autoTitleDeleted val="0"/>
    <c:plotArea>
      <c:layout>
        <c:manualLayout>
          <c:layoutTarget val="inner"/>
          <c:xMode val="edge"/>
          <c:yMode val="edge"/>
          <c:x val="8.1482094399217053E-2"/>
          <c:y val="0.14257024450891007"/>
          <c:w val="0.7710138615547949"/>
          <c:h val="0.695125569830087"/>
        </c:manualLayout>
      </c:layout>
      <c:barChart>
        <c:barDir val="col"/>
        <c:grouping val="clustered"/>
        <c:varyColors val="0"/>
        <c:ser>
          <c:idx val="2"/>
          <c:order val="0"/>
          <c:tx>
            <c:strRef>
              <c:f>'Pivot tables'!$Q$23</c:f>
              <c:strCache>
                <c:ptCount val="1"/>
                <c:pt idx="0">
                  <c:v>Initial NCVER published estimate</c:v>
                </c:pt>
              </c:strCache>
            </c:strRef>
          </c:tx>
          <c:spPr>
            <a:solidFill>
              <a:srgbClr val="72B06B"/>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43617</c:v>
                </c:pt>
                <c:pt idx="1">
                  <c:v>43709</c:v>
                </c:pt>
                <c:pt idx="2">
                  <c:v>43800</c:v>
                </c:pt>
                <c:pt idx="3">
                  <c:v>43891</c:v>
                </c:pt>
              </c:numCache>
            </c:numRef>
          </c:cat>
          <c:val>
            <c:numRef>
              <c:f>'Pivot tables'!$R$24:$R$27</c:f>
              <c:numCache>
                <c:formatCode>General</c:formatCode>
                <c:ptCount val="4"/>
                <c:pt idx="0">
                  <c:v>16673</c:v>
                </c:pt>
                <c:pt idx="1">
                  <c:v>17303</c:v>
                </c:pt>
                <c:pt idx="2">
                  <c:v>17225</c:v>
                </c:pt>
                <c:pt idx="3">
                  <c:v>18182</c:v>
                </c:pt>
              </c:numCache>
            </c:numRef>
          </c:val>
          <c:extLst>
            <c:ext xmlns:c16="http://schemas.microsoft.com/office/drawing/2014/chart" uri="{C3380CC4-5D6E-409C-BE32-E72D297353CC}">
              <c16:uniqueId val="{00000001-945F-4A80-8FC0-BFA9092C261A}"/>
            </c:ext>
          </c:extLst>
        </c:ser>
        <c:ser>
          <c:idx val="1"/>
          <c:order val="1"/>
          <c:tx>
            <c:strRef>
              <c:f>'Pivot tables'!$R$23</c:f>
              <c:strCache>
                <c:ptCount val="1"/>
                <c:pt idx="0">
                  <c:v>First revision NCVER published estimate</c:v>
                </c:pt>
              </c:strCache>
            </c:strRef>
          </c:tx>
          <c:spPr>
            <a:solidFill>
              <a:srgbClr val="A1CA9C"/>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43617</c:v>
                </c:pt>
                <c:pt idx="1">
                  <c:v>43709</c:v>
                </c:pt>
                <c:pt idx="2">
                  <c:v>43800</c:v>
                </c:pt>
                <c:pt idx="3">
                  <c:v>43891</c:v>
                </c:pt>
              </c:numCache>
            </c:numRef>
          </c:cat>
          <c:val>
            <c:numRef>
              <c:f>'Pivot tables'!$Q$24:$Q$27</c:f>
              <c:numCache>
                <c:formatCode>General</c:formatCode>
                <c:ptCount val="4"/>
                <c:pt idx="0">
                  <c:v>16781</c:v>
                </c:pt>
                <c:pt idx="1">
                  <c:v>17359</c:v>
                </c:pt>
                <c:pt idx="2">
                  <c:v>17179</c:v>
                </c:pt>
                <c:pt idx="3">
                  <c:v>18029</c:v>
                </c:pt>
              </c:numCache>
            </c:numRef>
          </c:val>
          <c:extLst>
            <c:ext xmlns:c16="http://schemas.microsoft.com/office/drawing/2014/chart" uri="{C3380CC4-5D6E-409C-BE32-E72D297353CC}">
              <c16:uniqueId val="{00000000-945F-4A80-8FC0-BFA9092C261A}"/>
            </c:ext>
          </c:extLst>
        </c:ser>
        <c:ser>
          <c:idx val="3"/>
          <c:order val="2"/>
          <c:tx>
            <c:strRef>
              <c:f>'Pivot tables'!$S$23</c:f>
              <c:strCache>
                <c:ptCount val="1"/>
                <c:pt idx="0">
                  <c:v>Final count</c:v>
                </c:pt>
              </c:strCache>
            </c:strRef>
          </c:tx>
          <c:spPr>
            <a:solidFill>
              <a:srgbClr val="439539"/>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43617</c:v>
                </c:pt>
                <c:pt idx="1">
                  <c:v>43709</c:v>
                </c:pt>
                <c:pt idx="2">
                  <c:v>43800</c:v>
                </c:pt>
                <c:pt idx="3">
                  <c:v>43891</c:v>
                </c:pt>
              </c:numCache>
            </c:numRef>
          </c:cat>
          <c:val>
            <c:numRef>
              <c:f>'Pivot tables'!$S$24:$S$27</c:f>
              <c:numCache>
                <c:formatCode>General</c:formatCode>
                <c:ptCount val="4"/>
                <c:pt idx="0">
                  <c:v>16661</c:v>
                </c:pt>
                <c:pt idx="1">
                  <c:v>17164</c:v>
                </c:pt>
                <c:pt idx="2">
                  <c:v>16934</c:v>
                </c:pt>
                <c:pt idx="3">
                  <c:v>17813</c:v>
                </c:pt>
              </c:numCache>
            </c:numRef>
          </c:val>
          <c:extLst>
            <c:ext xmlns:c16="http://schemas.microsoft.com/office/drawing/2014/chart" uri="{C3380CC4-5D6E-409C-BE32-E72D297353CC}">
              <c16:uniqueId val="{00000002-945F-4A80-8FC0-BFA9092C261A}"/>
            </c:ext>
          </c:extLst>
        </c:ser>
        <c:dLbls>
          <c:showLegendKey val="0"/>
          <c:showVal val="0"/>
          <c:showCatName val="0"/>
          <c:showSerName val="0"/>
          <c:showPercent val="0"/>
          <c:showBubbleSize val="0"/>
        </c:dLbls>
        <c:gapWidth val="150"/>
        <c:overlap val="-10"/>
        <c:axId val="342416000"/>
        <c:axId val="342295296"/>
      </c:barChart>
      <c:catAx>
        <c:axId val="342416000"/>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a:t>
                </a:r>
                <a:r>
                  <a:rPr lang="en-US" sz="1000" baseline="0">
                    <a:latin typeface="Arial" panose="020B0604020202020204" pitchFamily="34" charset="0"/>
                    <a:cs typeface="Arial" panose="020B0604020202020204" pitchFamily="34" charset="0"/>
                  </a:rPr>
                  <a:t> quarter</a:t>
                </a:r>
                <a:endParaRPr lang="en-US" sz="1000">
                  <a:latin typeface="Arial" panose="020B0604020202020204" pitchFamily="34" charset="0"/>
                  <a:cs typeface="Arial" panose="020B0604020202020204" pitchFamily="34" charset="0"/>
                </a:endParaRPr>
              </a:p>
            </c:rich>
          </c:tx>
          <c:layout>
            <c:manualLayout>
              <c:xMode val="edge"/>
              <c:yMode val="edge"/>
              <c:x val="0.37713060549286298"/>
              <c:y val="0.9354452225128177"/>
            </c:manualLayout>
          </c:layout>
          <c:overlay val="0"/>
        </c:title>
        <c:numFmt formatCode="[$-409]mmm\-yy;@" sourceLinked="1"/>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295296"/>
        <c:crosses val="autoZero"/>
        <c:auto val="0"/>
        <c:lblAlgn val="ctr"/>
        <c:lblOffset val="100"/>
        <c:noMultiLvlLbl val="0"/>
      </c:catAx>
      <c:valAx>
        <c:axId val="342295296"/>
        <c:scaling>
          <c:orientation val="minMax"/>
        </c:scaling>
        <c:delete val="0"/>
        <c:axPos val="l"/>
        <c:majorGridlines>
          <c:spPr>
            <a:ln>
              <a:solidFill>
                <a:schemeClr val="bg1">
                  <a:lumMod val="85000"/>
                </a:schemeClr>
              </a:solidFill>
            </a:ln>
          </c:spPr>
        </c:majorGridlines>
        <c:numFmt formatCode="0" sourceLinked="0"/>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416000"/>
        <c:crosses val="autoZero"/>
        <c:crossBetween val="between"/>
      </c:valAx>
    </c:plotArea>
    <c:legend>
      <c:legendPos val="r"/>
      <c:layout>
        <c:manualLayout>
          <c:xMode val="edge"/>
          <c:yMode val="edge"/>
          <c:x val="0.85307143163655386"/>
          <c:y val="0.25185452459352575"/>
          <c:w val="0.14499498297681579"/>
          <c:h val="0.70948070051336998"/>
        </c:manualLayout>
      </c:layout>
      <c:overlay val="1"/>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0081C6"/>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AU" sz="1400">
                <a:latin typeface="Arial" panose="020B0604020202020204" pitchFamily="34" charset="0"/>
                <a:cs typeface="Arial" panose="020B0604020202020204" pitchFamily="34" charset="0"/>
              </a:rPr>
              <a:t>Collected</a:t>
            </a:r>
            <a:r>
              <a:rPr lang="en-AU" sz="1400" baseline="0">
                <a:latin typeface="Arial" panose="020B0604020202020204" pitchFamily="34" charset="0"/>
                <a:cs typeface="Arial" panose="020B0604020202020204" pitchFamily="34" charset="0"/>
              </a:rPr>
              <a:t> count from STAs, NCVER published estimate and final count</a:t>
            </a:r>
            <a:endParaRPr lang="en-AU"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8.244649725405806E-2"/>
          <c:y val="0.15536721549739937"/>
          <c:w val="0.73936741967161046"/>
          <c:h val="0.7258583854762507"/>
        </c:manualLayout>
      </c:layout>
      <c:barChart>
        <c:barDir val="col"/>
        <c:grouping val="clustered"/>
        <c:varyColors val="0"/>
        <c:ser>
          <c:idx val="0"/>
          <c:order val="0"/>
          <c:tx>
            <c:strRef>
              <c:f>'Pivot tables'!$G$23</c:f>
              <c:strCache>
                <c:ptCount val="1"/>
                <c:pt idx="0">
                  <c:v>Collected count from STAs</c:v>
                </c:pt>
              </c:strCache>
            </c:strRef>
          </c:tx>
          <c:spPr>
            <a:solidFill>
              <a:srgbClr val="80C0E3"/>
            </a:solidFill>
          </c:spPr>
          <c:invertIfNegative val="0"/>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43617</c:v>
                </c:pt>
                <c:pt idx="1">
                  <c:v>43709</c:v>
                </c:pt>
                <c:pt idx="2">
                  <c:v>43800</c:v>
                </c:pt>
                <c:pt idx="3">
                  <c:v>43891</c:v>
                </c:pt>
              </c:numCache>
            </c:numRef>
          </c:cat>
          <c:val>
            <c:numRef>
              <c:f>'Pivot tables'!$G$24:$G$27</c:f>
              <c:numCache>
                <c:formatCode>0</c:formatCode>
                <c:ptCount val="4"/>
                <c:pt idx="0">
                  <c:v>17165</c:v>
                </c:pt>
                <c:pt idx="1">
                  <c:v>17677</c:v>
                </c:pt>
                <c:pt idx="2">
                  <c:v>17561</c:v>
                </c:pt>
                <c:pt idx="3">
                  <c:v>18447</c:v>
                </c:pt>
              </c:numCache>
            </c:numRef>
          </c:val>
          <c:extLst>
            <c:ext xmlns:c16="http://schemas.microsoft.com/office/drawing/2014/chart" uri="{C3380CC4-5D6E-409C-BE32-E72D297353CC}">
              <c16:uniqueId val="{00000000-5786-475D-A3DC-118C63DF4533}"/>
            </c:ext>
          </c:extLst>
        </c:ser>
        <c:ser>
          <c:idx val="1"/>
          <c:order val="1"/>
          <c:tx>
            <c:strRef>
              <c:f>'Pivot tables'!$H$23</c:f>
              <c:strCache>
                <c:ptCount val="1"/>
                <c:pt idx="0">
                  <c:v>NCVER published estimate </c:v>
                </c:pt>
              </c:strCache>
            </c:strRef>
          </c:tx>
          <c:spPr>
            <a:solidFill>
              <a:srgbClr val="40A1D4"/>
            </a:solidFill>
          </c:spPr>
          <c:invertIfNegative val="0"/>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43617</c:v>
                </c:pt>
                <c:pt idx="1">
                  <c:v>43709</c:v>
                </c:pt>
                <c:pt idx="2">
                  <c:v>43800</c:v>
                </c:pt>
                <c:pt idx="3">
                  <c:v>43891</c:v>
                </c:pt>
              </c:numCache>
            </c:numRef>
          </c:cat>
          <c:val>
            <c:numRef>
              <c:f>'Pivot tables'!$H$24:$H$27</c:f>
              <c:numCache>
                <c:formatCode>0</c:formatCode>
                <c:ptCount val="4"/>
                <c:pt idx="0">
                  <c:v>16673</c:v>
                </c:pt>
                <c:pt idx="1">
                  <c:v>17303</c:v>
                </c:pt>
                <c:pt idx="2">
                  <c:v>17225</c:v>
                </c:pt>
                <c:pt idx="3">
                  <c:v>18182</c:v>
                </c:pt>
              </c:numCache>
            </c:numRef>
          </c:val>
          <c:extLst>
            <c:ext xmlns:c16="http://schemas.microsoft.com/office/drawing/2014/chart" uri="{C3380CC4-5D6E-409C-BE32-E72D297353CC}">
              <c16:uniqueId val="{00000001-5786-475D-A3DC-118C63DF4533}"/>
            </c:ext>
          </c:extLst>
        </c:ser>
        <c:ser>
          <c:idx val="2"/>
          <c:order val="2"/>
          <c:tx>
            <c:strRef>
              <c:f>'Pivot tables'!$I$23</c:f>
              <c:strCache>
                <c:ptCount val="1"/>
                <c:pt idx="0">
                  <c:v>Final count</c:v>
                </c:pt>
              </c:strCache>
            </c:strRef>
          </c:tx>
          <c:spPr>
            <a:solidFill>
              <a:srgbClr val="0081C6"/>
            </a:solidFill>
          </c:spPr>
          <c:invertIfNegative val="0"/>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43617</c:v>
                </c:pt>
                <c:pt idx="1">
                  <c:v>43709</c:v>
                </c:pt>
                <c:pt idx="2">
                  <c:v>43800</c:v>
                </c:pt>
                <c:pt idx="3">
                  <c:v>43891</c:v>
                </c:pt>
              </c:numCache>
            </c:numRef>
          </c:cat>
          <c:val>
            <c:numRef>
              <c:f>'Pivot tables'!$I$24:$I$27</c:f>
              <c:numCache>
                <c:formatCode>0</c:formatCode>
                <c:ptCount val="4"/>
                <c:pt idx="0">
                  <c:v>16661</c:v>
                </c:pt>
                <c:pt idx="1">
                  <c:v>17164</c:v>
                </c:pt>
                <c:pt idx="2">
                  <c:v>16934</c:v>
                </c:pt>
                <c:pt idx="3">
                  <c:v>17813</c:v>
                </c:pt>
              </c:numCache>
            </c:numRef>
          </c:val>
          <c:extLst>
            <c:ext xmlns:c16="http://schemas.microsoft.com/office/drawing/2014/chart" uri="{C3380CC4-5D6E-409C-BE32-E72D297353CC}">
              <c16:uniqueId val="{00000002-5786-475D-A3DC-118C63DF4533}"/>
            </c:ext>
          </c:extLst>
        </c:ser>
        <c:dLbls>
          <c:showLegendKey val="0"/>
          <c:showVal val="0"/>
          <c:showCatName val="0"/>
          <c:showSerName val="0"/>
          <c:showPercent val="0"/>
          <c:showBubbleSize val="0"/>
        </c:dLbls>
        <c:gapWidth val="150"/>
        <c:overlap val="-10"/>
        <c:axId val="343031168"/>
        <c:axId val="343037440"/>
      </c:barChart>
      <c:catAx>
        <c:axId val="343031168"/>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AU">
                    <a:latin typeface="Arial" panose="020B0604020202020204" pitchFamily="34" charset="0"/>
                    <a:cs typeface="Arial" panose="020B0604020202020204" pitchFamily="34" charset="0"/>
                  </a:rPr>
                  <a:t>Review quarter</a:t>
                </a:r>
              </a:p>
            </c:rich>
          </c:tx>
          <c:layout>
            <c:manualLayout>
              <c:xMode val="edge"/>
              <c:yMode val="edge"/>
              <c:x val="0.36283138745587834"/>
              <c:y val="0.94053637741382512"/>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7440"/>
        <c:crosses val="autoZero"/>
        <c:auto val="0"/>
        <c:lblAlgn val="ctr"/>
        <c:lblOffset val="100"/>
        <c:noMultiLvlLbl val="0"/>
      </c:catAx>
      <c:valAx>
        <c:axId val="343037440"/>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1168"/>
        <c:crosses val="autoZero"/>
        <c:crossBetween val="between"/>
      </c:valAx>
    </c:plotArea>
    <c:legend>
      <c:legendPos val="r"/>
      <c:layout>
        <c:manualLayout>
          <c:xMode val="edge"/>
          <c:yMode val="edge"/>
          <c:x val="0.83105819531179292"/>
          <c:y val="0.26869526028512902"/>
          <c:w val="0.15760637261627355"/>
          <c:h val="0.4988925382949557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Final count and 95% prediction</a:t>
            </a:r>
            <a:r>
              <a:rPr lang="en-US" sz="1400" baseline="0">
                <a:latin typeface="Arial" panose="020B0604020202020204" pitchFamily="34" charset="0"/>
                <a:cs typeface="Arial" panose="020B0604020202020204" pitchFamily="34" charset="0"/>
              </a:rPr>
              <a:t> interval for </a:t>
            </a:r>
            <a:r>
              <a:rPr lang="en-US" sz="1400" u="sng" baseline="0">
                <a:latin typeface="Arial" panose="020B0604020202020204" pitchFamily="34" charset="0"/>
                <a:cs typeface="Arial" panose="020B0604020202020204" pitchFamily="34" charset="0"/>
              </a:rPr>
              <a:t>selected</a:t>
            </a:r>
            <a:r>
              <a:rPr lang="en-US" sz="1400" baseline="0">
                <a:latin typeface="Arial" panose="020B0604020202020204" pitchFamily="34" charset="0"/>
                <a:cs typeface="Arial" panose="020B0604020202020204" pitchFamily="34" charset="0"/>
              </a:rPr>
              <a:t> estimate</a:t>
            </a:r>
            <a:endParaRPr lang="en-US"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5202501069411878"/>
          <c:y val="0.20720488723084579"/>
          <c:w val="0.65745842292062795"/>
          <c:h val="0.75755987531215474"/>
        </c:manualLayout>
      </c:layout>
      <c:barChart>
        <c:barDir val="bar"/>
        <c:grouping val="clustered"/>
        <c:varyColors val="0"/>
        <c:ser>
          <c:idx val="0"/>
          <c:order val="0"/>
          <c:tx>
            <c:strRef>
              <c:f>'Pivot tables'!$B$23</c:f>
              <c:strCache>
                <c:ptCount val="1"/>
                <c:pt idx="0">
                  <c:v>Lower boundary of prediction interval</c:v>
                </c:pt>
              </c:strCache>
            </c:strRef>
          </c:tx>
          <c:spPr>
            <a:solidFill>
              <a:srgbClr val="809BB3"/>
            </a:solidFill>
          </c:spPr>
          <c:invertIfNegative val="0"/>
          <c:dLbls>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43617</c:v>
                </c:pt>
                <c:pt idx="1">
                  <c:v>43709</c:v>
                </c:pt>
                <c:pt idx="2">
                  <c:v>43800</c:v>
                </c:pt>
                <c:pt idx="3">
                  <c:v>43891</c:v>
                </c:pt>
              </c:numCache>
            </c:numRef>
          </c:cat>
          <c:val>
            <c:numRef>
              <c:f>'Pivot tables'!$B$24:$B$27</c:f>
              <c:numCache>
                <c:formatCode>0</c:formatCode>
                <c:ptCount val="4"/>
                <c:pt idx="0">
                  <c:v>16348</c:v>
                </c:pt>
                <c:pt idx="1">
                  <c:v>16997</c:v>
                </c:pt>
                <c:pt idx="2">
                  <c:v>16996</c:v>
                </c:pt>
                <c:pt idx="3">
                  <c:v>17945</c:v>
                </c:pt>
              </c:numCache>
            </c:numRef>
          </c:val>
          <c:extLst>
            <c:ext xmlns:c16="http://schemas.microsoft.com/office/drawing/2014/chart" uri="{C3380CC4-5D6E-409C-BE32-E72D297353CC}">
              <c16:uniqueId val="{00000000-348C-4311-BEDC-14415E645347}"/>
            </c:ext>
          </c:extLst>
        </c:ser>
        <c:ser>
          <c:idx val="1"/>
          <c:order val="1"/>
          <c:tx>
            <c:strRef>
              <c:f>'Pivot tables'!$C$23</c:f>
              <c:strCache>
                <c:ptCount val="1"/>
                <c:pt idx="0">
                  <c:v>Final count</c:v>
                </c:pt>
              </c:strCache>
            </c:strRef>
          </c:tx>
          <c:spPr>
            <a:solidFill>
              <a:srgbClr val="40698D"/>
            </a:solidFill>
          </c:spPr>
          <c:invertIfNegative val="0"/>
          <c:dLbls>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43617</c:v>
                </c:pt>
                <c:pt idx="1">
                  <c:v>43709</c:v>
                </c:pt>
                <c:pt idx="2">
                  <c:v>43800</c:v>
                </c:pt>
                <c:pt idx="3">
                  <c:v>43891</c:v>
                </c:pt>
              </c:numCache>
            </c:numRef>
          </c:cat>
          <c:val>
            <c:numRef>
              <c:f>'Pivot tables'!$C$24:$C$27</c:f>
              <c:numCache>
                <c:formatCode>0</c:formatCode>
                <c:ptCount val="4"/>
                <c:pt idx="0">
                  <c:v>16661</c:v>
                </c:pt>
                <c:pt idx="1">
                  <c:v>17164</c:v>
                </c:pt>
                <c:pt idx="2">
                  <c:v>16934</c:v>
                </c:pt>
                <c:pt idx="3">
                  <c:v>17813</c:v>
                </c:pt>
              </c:numCache>
            </c:numRef>
          </c:val>
          <c:extLst>
            <c:ext xmlns:c16="http://schemas.microsoft.com/office/drawing/2014/chart" uri="{C3380CC4-5D6E-409C-BE32-E72D297353CC}">
              <c16:uniqueId val="{00000001-348C-4311-BEDC-14415E645347}"/>
            </c:ext>
          </c:extLst>
        </c:ser>
        <c:ser>
          <c:idx val="2"/>
          <c:order val="2"/>
          <c:tx>
            <c:strRef>
              <c:f>'Pivot tables'!$D$23</c:f>
              <c:strCache>
                <c:ptCount val="1"/>
                <c:pt idx="0">
                  <c:v>Upper boundary of prediction interval</c:v>
                </c:pt>
              </c:strCache>
            </c:strRef>
          </c:tx>
          <c:spPr>
            <a:solidFill>
              <a:srgbClr val="003767"/>
            </a:solidFill>
          </c:spPr>
          <c:invertIfNegative val="0"/>
          <c:dLbls>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43617</c:v>
                </c:pt>
                <c:pt idx="1">
                  <c:v>43709</c:v>
                </c:pt>
                <c:pt idx="2">
                  <c:v>43800</c:v>
                </c:pt>
                <c:pt idx="3">
                  <c:v>43891</c:v>
                </c:pt>
              </c:numCache>
            </c:numRef>
          </c:cat>
          <c:val>
            <c:numRef>
              <c:f>'Pivot tables'!$D$24:$D$27</c:f>
              <c:numCache>
                <c:formatCode>0</c:formatCode>
                <c:ptCount val="4"/>
                <c:pt idx="0">
                  <c:v>16998</c:v>
                </c:pt>
                <c:pt idx="1">
                  <c:v>17609</c:v>
                </c:pt>
                <c:pt idx="2">
                  <c:v>17454</c:v>
                </c:pt>
                <c:pt idx="3">
                  <c:v>18419</c:v>
                </c:pt>
              </c:numCache>
            </c:numRef>
          </c:val>
          <c:extLst>
            <c:ext xmlns:c16="http://schemas.microsoft.com/office/drawing/2014/chart" uri="{C3380CC4-5D6E-409C-BE32-E72D297353CC}">
              <c16:uniqueId val="{00000002-348C-4311-BEDC-14415E645347}"/>
            </c:ext>
          </c:extLst>
        </c:ser>
        <c:dLbls>
          <c:showLegendKey val="0"/>
          <c:showVal val="0"/>
          <c:showCatName val="0"/>
          <c:showSerName val="0"/>
          <c:showPercent val="0"/>
          <c:showBubbleSize val="0"/>
        </c:dLbls>
        <c:gapWidth val="150"/>
        <c:overlap val="-10"/>
        <c:axId val="343355776"/>
        <c:axId val="343357696"/>
      </c:barChart>
      <c:catAx>
        <c:axId val="343355776"/>
        <c:scaling>
          <c:orientation val="maxMin"/>
        </c:scaling>
        <c:delete val="0"/>
        <c:axPos val="l"/>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1.1544012593336069E-2"/>
              <c:y val="0.45618749737087527"/>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7696"/>
        <c:crosses val="autoZero"/>
        <c:auto val="0"/>
        <c:lblAlgn val="ctr"/>
        <c:lblOffset val="100"/>
        <c:noMultiLvlLbl val="0"/>
      </c:catAx>
      <c:valAx>
        <c:axId val="343357696"/>
        <c:scaling>
          <c:orientation val="minMax"/>
        </c:scaling>
        <c:delete val="0"/>
        <c:axPos val="t"/>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5776"/>
        <c:crosses val="autoZero"/>
        <c:crossBetween val="between"/>
      </c:valAx>
    </c:plotArea>
    <c:legend>
      <c:legendPos val="r"/>
      <c:layout>
        <c:manualLayout>
          <c:xMode val="edge"/>
          <c:yMode val="edge"/>
          <c:x val="0.82166736627624881"/>
          <c:y val="0.29628387226165626"/>
          <c:w val="0.16217101609308071"/>
          <c:h val="0.52639471548305528"/>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How do the published and model estimates compare with the final count?</a:t>
            </a:r>
          </a:p>
        </c:rich>
      </c:tx>
      <c:overlay val="0"/>
    </c:title>
    <c:autoTitleDeleted val="0"/>
    <c:plotArea>
      <c:layout>
        <c:manualLayout>
          <c:layoutTarget val="inner"/>
          <c:xMode val="edge"/>
          <c:yMode val="edge"/>
          <c:x val="0.11703584864690718"/>
          <c:y val="0.1932189032051789"/>
          <c:w val="0.69311719548314199"/>
          <c:h val="0.66918875663832755"/>
        </c:manualLayout>
      </c:layout>
      <c:lineChart>
        <c:grouping val="standard"/>
        <c:varyColors val="0"/>
        <c:ser>
          <c:idx val="0"/>
          <c:order val="0"/>
          <c:tx>
            <c:strRef>
              <c:f>'Pivot tables'!$L$23</c:f>
              <c:strCache>
                <c:ptCount val="1"/>
                <c:pt idx="0">
                  <c:v>Published estimate as % of final count</c:v>
                </c:pt>
              </c:strCache>
            </c:strRef>
          </c:tx>
          <c:spPr>
            <a:ln w="15875">
              <a:solidFill>
                <a:srgbClr val="78278B"/>
              </a:solidFill>
            </a:ln>
          </c:spPr>
          <c:marker>
            <c:symbol val="circle"/>
            <c:size val="5"/>
            <c:spPr>
              <a:solidFill>
                <a:srgbClr val="78278B"/>
              </a:solidFill>
              <a:ln>
                <a:solidFill>
                  <a:srgbClr val="78278B"/>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43617</c:v>
                </c:pt>
                <c:pt idx="1">
                  <c:v>43709</c:v>
                </c:pt>
                <c:pt idx="2">
                  <c:v>43800</c:v>
                </c:pt>
                <c:pt idx="3">
                  <c:v>43891</c:v>
                </c:pt>
              </c:numCache>
            </c:numRef>
          </c:cat>
          <c:val>
            <c:numRef>
              <c:f>'Pivot tables'!$L$24:$L$27</c:f>
              <c:numCache>
                <c:formatCode>0.0%</c:formatCode>
                <c:ptCount val="4"/>
                <c:pt idx="0">
                  <c:v>1.0009999999999999</c:v>
                </c:pt>
                <c:pt idx="1">
                  <c:v>1.008</c:v>
                </c:pt>
                <c:pt idx="2">
                  <c:v>1.0170000000000001</c:v>
                </c:pt>
                <c:pt idx="3">
                  <c:v>1.0209999999999999</c:v>
                </c:pt>
              </c:numCache>
            </c:numRef>
          </c:val>
          <c:smooth val="0"/>
          <c:extLst>
            <c:ext xmlns:c16="http://schemas.microsoft.com/office/drawing/2014/chart" uri="{C3380CC4-5D6E-409C-BE32-E72D297353CC}">
              <c16:uniqueId val="{00000000-34F4-4D63-9702-5F12EC43F890}"/>
            </c:ext>
          </c:extLst>
        </c:ser>
        <c:ser>
          <c:idx val="1"/>
          <c:order val="1"/>
          <c:tx>
            <c:strRef>
              <c:f>'Pivot tables'!$M$23</c:f>
              <c:strCache>
                <c:ptCount val="1"/>
                <c:pt idx="0">
                  <c:v>Model estimate as % of final count  </c:v>
                </c:pt>
              </c:strCache>
            </c:strRef>
          </c:tx>
          <c:spPr>
            <a:ln w="15875">
              <a:solidFill>
                <a:srgbClr val="BC93C5"/>
              </a:solidFill>
            </a:ln>
          </c:spPr>
          <c:marker>
            <c:symbol val="circle"/>
            <c:size val="5"/>
            <c:spPr>
              <a:solidFill>
                <a:srgbClr val="BC93C5"/>
              </a:solidFill>
              <a:ln w="9525">
                <a:solidFill>
                  <a:srgbClr val="BC93C5"/>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43617</c:v>
                </c:pt>
                <c:pt idx="1">
                  <c:v>43709</c:v>
                </c:pt>
                <c:pt idx="2">
                  <c:v>43800</c:v>
                </c:pt>
                <c:pt idx="3">
                  <c:v>43891</c:v>
                </c:pt>
              </c:numCache>
            </c:numRef>
          </c:cat>
          <c:val>
            <c:numRef>
              <c:f>'Pivot tables'!$M$24:$M$27</c:f>
              <c:numCache>
                <c:formatCode>0.0%</c:formatCode>
                <c:ptCount val="4"/>
                <c:pt idx="0">
                  <c:v>#N/A</c:v>
                </c:pt>
                <c:pt idx="1">
                  <c:v>1.0070000000000001</c:v>
                </c:pt>
                <c:pt idx="2">
                  <c:v>#N/A</c:v>
                </c:pt>
                <c:pt idx="3">
                  <c:v>#N/A</c:v>
                </c:pt>
              </c:numCache>
            </c:numRef>
          </c:val>
          <c:smooth val="0"/>
          <c:extLst>
            <c:ext xmlns:c16="http://schemas.microsoft.com/office/drawing/2014/chart" uri="{C3380CC4-5D6E-409C-BE32-E72D297353CC}">
              <c16:uniqueId val="{00000001-34F4-4D63-9702-5F12EC43F890}"/>
            </c:ext>
          </c:extLst>
        </c:ser>
        <c:ser>
          <c:idx val="2"/>
          <c:order val="2"/>
          <c:tx>
            <c:strRef>
              <c:f>'Pivot tables'!$N$23</c:f>
              <c:strCache>
                <c:ptCount val="1"/>
                <c:pt idx="0">
                  <c:v>Final count (100%)</c:v>
                </c:pt>
              </c:strCache>
            </c:strRef>
          </c:tx>
          <c:spPr>
            <a:ln w="15875">
              <a:solidFill>
                <a:srgbClr val="439539"/>
              </a:solidFill>
            </a:ln>
          </c:spPr>
          <c:marker>
            <c:symbol val="circle"/>
            <c:size val="5"/>
            <c:spPr>
              <a:solidFill>
                <a:srgbClr val="439539"/>
              </a:solidFill>
              <a:ln>
                <a:solidFill>
                  <a:srgbClr val="439539"/>
                </a:solidFill>
              </a:ln>
            </c:spPr>
          </c:marker>
          <c:cat>
            <c:numRef>
              <c:f>'Pivot tables'!$K$24:$K$27</c:f>
              <c:numCache>
                <c:formatCode>[$-409]mmm\-yy;@</c:formatCode>
                <c:ptCount val="4"/>
                <c:pt idx="0">
                  <c:v>43617</c:v>
                </c:pt>
                <c:pt idx="1">
                  <c:v>43709</c:v>
                </c:pt>
                <c:pt idx="2">
                  <c:v>43800</c:v>
                </c:pt>
                <c:pt idx="3">
                  <c:v>43891</c:v>
                </c:pt>
              </c:numCache>
            </c:numRef>
          </c:cat>
          <c:val>
            <c:numRef>
              <c:f>'Pivot tables'!$N$24:$N$27</c:f>
              <c:numCache>
                <c:formatCode>0%</c:formatCode>
                <c:ptCount val="4"/>
                <c:pt idx="0">
                  <c:v>1</c:v>
                </c:pt>
                <c:pt idx="1">
                  <c:v>1</c:v>
                </c:pt>
                <c:pt idx="2">
                  <c:v>1</c:v>
                </c:pt>
                <c:pt idx="3">
                  <c:v>1</c:v>
                </c:pt>
              </c:numCache>
            </c:numRef>
          </c:val>
          <c:smooth val="0"/>
          <c:extLst>
            <c:ext xmlns:c16="http://schemas.microsoft.com/office/drawing/2014/chart" uri="{C3380CC4-5D6E-409C-BE32-E72D297353CC}">
              <c16:uniqueId val="{00000002-34F4-4D63-9702-5F12EC43F890}"/>
            </c:ext>
          </c:extLst>
        </c:ser>
        <c:dLbls>
          <c:showLegendKey val="0"/>
          <c:showVal val="0"/>
          <c:showCatName val="0"/>
          <c:showSerName val="0"/>
          <c:showPercent val="0"/>
          <c:showBubbleSize val="0"/>
        </c:dLbls>
        <c:marker val="1"/>
        <c:smooth val="0"/>
        <c:axId val="343089920"/>
        <c:axId val="343091840"/>
      </c:lineChart>
      <c:catAx>
        <c:axId val="34308992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0.38331797758332603"/>
              <c:y val="0.93783230283011165"/>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91840"/>
        <c:crosses val="autoZero"/>
        <c:auto val="0"/>
        <c:lblAlgn val="ctr"/>
        <c:lblOffset val="100"/>
        <c:noMultiLvlLbl val="0"/>
      </c:catAx>
      <c:valAx>
        <c:axId val="343091840"/>
        <c:scaling>
          <c:orientation val="minMax"/>
        </c:scaling>
        <c:delete val="0"/>
        <c:axPos val="l"/>
        <c:majorGridlines>
          <c:spPr>
            <a:ln>
              <a:solidFill>
                <a:schemeClr val="bg1">
                  <a:lumMod val="85000"/>
                </a:schemeClr>
              </a:solidFill>
            </a:ln>
          </c:spPr>
        </c:majorGridlines>
        <c:numFmt formatCode="0.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89920"/>
        <c:crosses val="autoZero"/>
        <c:crossBetween val="between"/>
      </c:valAx>
    </c:plotArea>
    <c:legend>
      <c:legendPos val="r"/>
      <c:layout>
        <c:manualLayout>
          <c:xMode val="edge"/>
          <c:yMode val="edge"/>
          <c:x val="0.81936830816278294"/>
          <c:y val="0.27170143428838339"/>
          <c:w val="0.16680879578811642"/>
          <c:h val="0.5742249584367851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rgbClr val="0F83CB"/>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Arial" panose="020B0604020202020204" pitchFamily="34" charset="0"/>
                <a:cs typeface="Arial" panose="020B0604020202020204" pitchFamily="34" charset="0"/>
              </a:defRPr>
            </a:pPr>
            <a:r>
              <a:rPr lang="en-AU" sz="1600">
                <a:latin typeface="Arial" panose="020B0604020202020204" pitchFamily="34" charset="0"/>
                <a:cs typeface="Arial" panose="020B0604020202020204" pitchFamily="34" charset="0"/>
              </a:rPr>
              <a:t>Summary</a:t>
            </a:r>
          </a:p>
        </c:rich>
      </c:tx>
      <c:layout>
        <c:manualLayout>
          <c:xMode val="edge"/>
          <c:yMode val="edge"/>
          <c:x val="0.45429894937430099"/>
          <c:y val="2.1122116602399439E-2"/>
        </c:manualLayout>
      </c:layout>
      <c:overlay val="0"/>
    </c:title>
    <c:autoTitleDeleted val="0"/>
    <c:plotArea>
      <c:layout>
        <c:manualLayout>
          <c:layoutTarget val="inner"/>
          <c:xMode val="edge"/>
          <c:yMode val="edge"/>
          <c:x val="7.2362121782467523E-2"/>
          <c:y val="0.12196393929019742"/>
          <c:w val="0.72469821000842671"/>
          <c:h val="0.74040807942485454"/>
        </c:manualLayout>
      </c:layout>
      <c:barChart>
        <c:barDir val="col"/>
        <c:grouping val="clustered"/>
        <c:varyColors val="0"/>
        <c:ser>
          <c:idx val="2"/>
          <c:order val="0"/>
          <c:tx>
            <c:strRef>
              <c:f>'Summary table'!$H$32</c:f>
              <c:strCache>
                <c:ptCount val="1"/>
                <c:pt idx="0">
                  <c:v>Collected count from STAs</c:v>
                </c:pt>
              </c:strCache>
            </c:strRef>
          </c:tx>
          <c:spPr>
            <a:solidFill>
              <a:srgbClr val="003767"/>
            </a:solidFill>
          </c:spPr>
          <c:invertIfNegative val="0"/>
          <c:dPt>
            <c:idx val="0"/>
            <c:invertIfNegative val="0"/>
            <c:bubble3D val="0"/>
            <c:extLst>
              <c:ext xmlns:c16="http://schemas.microsoft.com/office/drawing/2014/chart" uri="{C3380CC4-5D6E-409C-BE32-E72D297353CC}">
                <c16:uniqueId val="{00000000-BD03-49EB-9C1D-34BE368AC9BB}"/>
              </c:ext>
            </c:extLst>
          </c:dPt>
          <c:dPt>
            <c:idx val="1"/>
            <c:invertIfNegative val="0"/>
            <c:bubble3D val="0"/>
            <c:extLst>
              <c:ext xmlns:c16="http://schemas.microsoft.com/office/drawing/2014/chart" uri="{C3380CC4-5D6E-409C-BE32-E72D297353CC}">
                <c16:uniqueId val="{00000001-BD03-49EB-9C1D-34BE368AC9BB}"/>
              </c:ext>
            </c:extLst>
          </c:dPt>
          <c:dPt>
            <c:idx val="2"/>
            <c:invertIfNegative val="0"/>
            <c:bubble3D val="0"/>
            <c:extLst>
              <c:ext xmlns:c16="http://schemas.microsoft.com/office/drawing/2014/chart" uri="{C3380CC4-5D6E-409C-BE32-E72D297353CC}">
                <c16:uniqueId val="{00000002-BD03-49EB-9C1D-34BE368AC9BB}"/>
              </c:ext>
            </c:extLst>
          </c:dPt>
          <c:dPt>
            <c:idx val="3"/>
            <c:invertIfNegative val="0"/>
            <c:bubble3D val="0"/>
            <c:extLst>
              <c:ext xmlns:c16="http://schemas.microsoft.com/office/drawing/2014/chart" uri="{C3380CC4-5D6E-409C-BE32-E72D297353CC}">
                <c16:uniqueId val="{00000003-BD03-49EB-9C1D-34BE368AC9BB}"/>
              </c:ext>
            </c:extLst>
          </c:dPt>
          <c:dLbls>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43617</c:v>
                </c:pt>
                <c:pt idx="1">
                  <c:v>43709</c:v>
                </c:pt>
                <c:pt idx="2">
                  <c:v>43800</c:v>
                </c:pt>
                <c:pt idx="3">
                  <c:v>43891</c:v>
                </c:pt>
              </c:numCache>
            </c:numRef>
          </c:cat>
          <c:val>
            <c:numRef>
              <c:f>'Summary table'!$H$33:$H$36</c:f>
              <c:numCache>
                <c:formatCode>General</c:formatCode>
                <c:ptCount val="4"/>
                <c:pt idx="0">
                  <c:v>17165</c:v>
                </c:pt>
                <c:pt idx="1">
                  <c:v>17677</c:v>
                </c:pt>
                <c:pt idx="2">
                  <c:v>17561</c:v>
                </c:pt>
                <c:pt idx="3">
                  <c:v>18447</c:v>
                </c:pt>
              </c:numCache>
            </c:numRef>
          </c:val>
          <c:extLst>
            <c:ext xmlns:c16="http://schemas.microsoft.com/office/drawing/2014/chart" uri="{C3380CC4-5D6E-409C-BE32-E72D297353CC}">
              <c16:uniqueId val="{00000004-BD03-49EB-9C1D-34BE368AC9BB}"/>
            </c:ext>
          </c:extLst>
        </c:ser>
        <c:ser>
          <c:idx val="0"/>
          <c:order val="1"/>
          <c:tx>
            <c:strRef>
              <c:f>'Summary table'!$I$32</c:f>
              <c:strCache>
                <c:ptCount val="1"/>
                <c:pt idx="0">
                  <c:v>NCVER published estimate </c:v>
                </c:pt>
              </c:strCache>
            </c:strRef>
          </c:tx>
          <c:spPr>
            <a:solidFill>
              <a:srgbClr val="439539"/>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43617</c:v>
                </c:pt>
                <c:pt idx="1">
                  <c:v>43709</c:v>
                </c:pt>
                <c:pt idx="2">
                  <c:v>43800</c:v>
                </c:pt>
                <c:pt idx="3">
                  <c:v>43891</c:v>
                </c:pt>
              </c:numCache>
            </c:numRef>
          </c:cat>
          <c:val>
            <c:numRef>
              <c:f>'Summary table'!$I$33:$I$36</c:f>
              <c:numCache>
                <c:formatCode>General</c:formatCode>
                <c:ptCount val="4"/>
                <c:pt idx="0">
                  <c:v>16673</c:v>
                </c:pt>
                <c:pt idx="1">
                  <c:v>17303</c:v>
                </c:pt>
                <c:pt idx="2">
                  <c:v>17225</c:v>
                </c:pt>
                <c:pt idx="3">
                  <c:v>18182</c:v>
                </c:pt>
              </c:numCache>
            </c:numRef>
          </c:val>
          <c:extLst>
            <c:ext xmlns:c16="http://schemas.microsoft.com/office/drawing/2014/chart" uri="{C3380CC4-5D6E-409C-BE32-E72D297353CC}">
              <c16:uniqueId val="{00000005-BD03-49EB-9C1D-34BE368AC9BB}"/>
            </c:ext>
          </c:extLst>
        </c:ser>
        <c:ser>
          <c:idx val="4"/>
          <c:order val="3"/>
          <c:tx>
            <c:strRef>
              <c:f>'Summary table'!$K$32</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43617</c:v>
                </c:pt>
                <c:pt idx="1">
                  <c:v>43709</c:v>
                </c:pt>
                <c:pt idx="2">
                  <c:v>43800</c:v>
                </c:pt>
                <c:pt idx="3">
                  <c:v>43891</c:v>
                </c:pt>
              </c:numCache>
            </c:numRef>
          </c:cat>
          <c:val>
            <c:numRef>
              <c:f>'Summary table'!$K$33:$K$36</c:f>
              <c:numCache>
                <c:formatCode>General</c:formatCode>
                <c:ptCount val="4"/>
                <c:pt idx="0">
                  <c:v>16661</c:v>
                </c:pt>
                <c:pt idx="1">
                  <c:v>17164</c:v>
                </c:pt>
                <c:pt idx="2">
                  <c:v>16934</c:v>
                </c:pt>
                <c:pt idx="3">
                  <c:v>17813</c:v>
                </c:pt>
              </c:numCache>
            </c:numRef>
          </c:val>
          <c:extLst>
            <c:ext xmlns:c16="http://schemas.microsoft.com/office/drawing/2014/chart" uri="{C3380CC4-5D6E-409C-BE32-E72D297353CC}">
              <c16:uniqueId val="{00000006-BD03-49EB-9C1D-34BE368AC9BB}"/>
            </c:ext>
          </c:extLst>
        </c:ser>
        <c:dLbls>
          <c:showLegendKey val="0"/>
          <c:showVal val="0"/>
          <c:showCatName val="0"/>
          <c:showSerName val="0"/>
          <c:showPercent val="0"/>
          <c:showBubbleSize val="0"/>
        </c:dLbls>
        <c:gapWidth val="150"/>
        <c:overlap val="-10"/>
        <c:axId val="343151744"/>
        <c:axId val="343153664"/>
      </c:barChart>
      <c:lineChart>
        <c:grouping val="standard"/>
        <c:varyColors val="0"/>
        <c:ser>
          <c:idx val="1"/>
          <c:order val="2"/>
          <c:tx>
            <c:strRef>
              <c:f>'Summary table'!$J$32</c:f>
              <c:strCache>
                <c:ptCount val="1"/>
                <c:pt idx="0">
                  <c:v>Estimate as percentage of final count</c:v>
                </c:pt>
              </c:strCache>
            </c:strRef>
          </c:tx>
          <c:spPr>
            <a:ln w="22225">
              <a:solidFill>
                <a:srgbClr val="78278B"/>
              </a:solidFill>
            </a:ln>
          </c:spPr>
          <c:marker>
            <c:symbol val="circle"/>
            <c:size val="5"/>
            <c:spPr>
              <a:solidFill>
                <a:srgbClr val="78278B"/>
              </a:solidFill>
              <a:ln>
                <a:solidFill>
                  <a:srgbClr val="78278B"/>
                </a:solidFill>
              </a:ln>
            </c:spPr>
          </c:marker>
          <c:dLbls>
            <c:dLbl>
              <c:idx val="0"/>
              <c:layout>
                <c:manualLayout>
                  <c:x val="-1.6939011666466414E-2"/>
                  <c:y val="-3.7230218331778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03-49EB-9C1D-34BE368AC9BB}"/>
                </c:ext>
              </c:extLst>
            </c:dLbl>
            <c:dLbl>
              <c:idx val="1"/>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D03-49EB-9C1D-34BE368AC9BB}"/>
                </c:ext>
              </c:extLst>
            </c:dLbl>
            <c:dLbl>
              <c:idx val="2"/>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D03-49EB-9C1D-34BE368AC9BB}"/>
                </c:ext>
              </c:extLst>
            </c:dLbl>
            <c:dLbl>
              <c:idx val="3"/>
              <c:layout>
                <c:manualLayout>
                  <c:x val="-2.2585348888621886E-2"/>
                  <c:y val="-4.033273652609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D03-49EB-9C1D-34BE368AC9BB}"/>
                </c:ext>
              </c:extLst>
            </c:dLbl>
            <c:spPr>
              <a:solidFill>
                <a:srgbClr val="BC93C5"/>
              </a:solidFill>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43617</c:v>
                </c:pt>
                <c:pt idx="1">
                  <c:v>43709</c:v>
                </c:pt>
                <c:pt idx="2">
                  <c:v>43800</c:v>
                </c:pt>
                <c:pt idx="3">
                  <c:v>43891</c:v>
                </c:pt>
              </c:numCache>
            </c:numRef>
          </c:cat>
          <c:val>
            <c:numRef>
              <c:f>'Summary table'!$J$33:$J$36</c:f>
              <c:numCache>
                <c:formatCode>0.0%</c:formatCode>
                <c:ptCount val="4"/>
                <c:pt idx="0">
                  <c:v>1.0009999999999999</c:v>
                </c:pt>
                <c:pt idx="1">
                  <c:v>1.008</c:v>
                </c:pt>
                <c:pt idx="2">
                  <c:v>1.0170000000000001</c:v>
                </c:pt>
                <c:pt idx="3">
                  <c:v>1.0209999999999999</c:v>
                </c:pt>
              </c:numCache>
            </c:numRef>
          </c:val>
          <c:smooth val="0"/>
          <c:extLst>
            <c:ext xmlns:c16="http://schemas.microsoft.com/office/drawing/2014/chart" uri="{C3380CC4-5D6E-409C-BE32-E72D297353CC}">
              <c16:uniqueId val="{0000000B-BD03-49EB-9C1D-34BE368AC9BB}"/>
            </c:ext>
          </c:extLst>
        </c:ser>
        <c:dLbls>
          <c:showLegendKey val="0"/>
          <c:showVal val="0"/>
          <c:showCatName val="0"/>
          <c:showSerName val="0"/>
          <c:showPercent val="0"/>
          <c:showBubbleSize val="0"/>
        </c:dLbls>
        <c:marker val="1"/>
        <c:smooth val="0"/>
        <c:axId val="343161088"/>
        <c:axId val="343159552"/>
      </c:lineChart>
      <c:catAx>
        <c:axId val="343151744"/>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 quarter</a:t>
                </a:r>
              </a:p>
            </c:rich>
          </c:tx>
          <c:layout>
            <c:manualLayout>
              <c:xMode val="edge"/>
              <c:yMode val="edge"/>
              <c:x val="0.39734178643142387"/>
              <c:y val="0.93790712502400619"/>
            </c:manualLayout>
          </c:layout>
          <c:overlay val="0"/>
        </c:title>
        <c:numFmt formatCode="[$-409]mmm\-yy;@"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3664"/>
        <c:crosses val="autoZero"/>
        <c:auto val="0"/>
        <c:lblAlgn val="ctr"/>
        <c:lblOffset val="100"/>
        <c:noMultiLvlLbl val="0"/>
      </c:catAx>
      <c:valAx>
        <c:axId val="343153664"/>
        <c:scaling>
          <c:orientation val="minMax"/>
        </c:scaling>
        <c:delete val="0"/>
        <c:axPos val="l"/>
        <c:majorGridlines/>
        <c:numFmt formatCode="General"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1744"/>
        <c:crosses val="autoZero"/>
        <c:crossBetween val="between"/>
      </c:valAx>
      <c:valAx>
        <c:axId val="343159552"/>
        <c:scaling>
          <c:orientation val="minMax"/>
          <c:min val="0"/>
        </c:scaling>
        <c:delete val="0"/>
        <c:axPos val="r"/>
        <c:numFmt formatCode="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61088"/>
        <c:crosses val="max"/>
        <c:crossBetween val="between"/>
      </c:valAx>
      <c:dateAx>
        <c:axId val="343161088"/>
        <c:scaling>
          <c:orientation val="minMax"/>
        </c:scaling>
        <c:delete val="1"/>
        <c:axPos val="b"/>
        <c:numFmt formatCode="[$-409]mmm\-yy;@" sourceLinked="1"/>
        <c:majorTickMark val="out"/>
        <c:minorTickMark val="none"/>
        <c:tickLblPos val="nextTo"/>
        <c:crossAx val="343159552"/>
        <c:crosses val="autoZero"/>
        <c:auto val="1"/>
        <c:lblOffset val="100"/>
        <c:baseTimeUnit val="months"/>
      </c:dateAx>
    </c:plotArea>
    <c:legend>
      <c:legendPos val="r"/>
      <c:layout>
        <c:manualLayout>
          <c:xMode val="edge"/>
          <c:yMode val="edge"/>
          <c:x val="0.87306073552011865"/>
          <c:y val="0.3337438376442674"/>
          <c:w val="0.12026586648015702"/>
          <c:h val="0.34126077404736754"/>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439539"/>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3018372703412"/>
          <c:y val="5.1400554097404488E-2"/>
          <c:w val="0.27216491688538935"/>
          <c:h val="0.8326195683872849"/>
        </c:manualLayout>
      </c:layout>
      <c:barChart>
        <c:barDir val="col"/>
        <c:grouping val="clustered"/>
        <c:varyColors val="0"/>
        <c:ser>
          <c:idx val="0"/>
          <c:order val="0"/>
          <c:tx>
            <c:strRef>
              <c:f>'Data validation'!$M$11</c:f>
              <c:strCache>
                <c:ptCount val="1"/>
                <c:pt idx="0">
                  <c:v>% of final count</c:v>
                </c:pt>
              </c:strCache>
            </c:strRef>
          </c:tx>
          <c:spPr>
            <a:solidFill>
              <a:schemeClr val="bg1">
                <a:lumMod val="9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validation'!$M$12</c:f>
              <c:numCache>
                <c:formatCode>0.0%</c:formatCode>
                <c:ptCount val="1"/>
                <c:pt idx="0">
                  <c:v>1.0009999999999999</c:v>
                </c:pt>
              </c:numCache>
            </c:numRef>
          </c:val>
          <c:extLst>
            <c:ext xmlns:c16="http://schemas.microsoft.com/office/drawing/2014/chart" uri="{C3380CC4-5D6E-409C-BE32-E72D297353CC}">
              <c16:uniqueId val="{00000000-8D9C-4B4E-B161-A1BD3CC7EF04}"/>
            </c:ext>
          </c:extLst>
        </c:ser>
        <c:dLbls>
          <c:showLegendKey val="0"/>
          <c:showVal val="0"/>
          <c:showCatName val="0"/>
          <c:showSerName val="0"/>
          <c:showPercent val="0"/>
          <c:showBubbleSize val="0"/>
        </c:dLbls>
        <c:gapWidth val="150"/>
        <c:axId val="343563648"/>
        <c:axId val="343569536"/>
      </c:barChart>
      <c:barChart>
        <c:barDir val="col"/>
        <c:grouping val="clustered"/>
        <c:varyColors val="0"/>
        <c:ser>
          <c:idx val="1"/>
          <c:order val="1"/>
          <c:tx>
            <c:strRef>
              <c:f>'Data validation'!$N$11</c:f>
              <c:strCache>
                <c:ptCount val="1"/>
                <c:pt idx="0">
                  <c:v>Baseline (100%)</c:v>
                </c:pt>
              </c:strCache>
            </c:strRef>
          </c:tx>
          <c:spPr>
            <a:noFill/>
            <a:ln w="22225">
              <a:solidFill>
                <a:srgbClr val="439539"/>
              </a:solidFill>
            </a:ln>
          </c:spPr>
          <c:invertIfNegative val="0"/>
          <c:val>
            <c:numRef>
              <c:f>'Data validation'!$N$12</c:f>
              <c:numCache>
                <c:formatCode>0%</c:formatCode>
                <c:ptCount val="1"/>
                <c:pt idx="0">
                  <c:v>#N/A</c:v>
                </c:pt>
              </c:numCache>
            </c:numRef>
          </c:val>
          <c:extLst>
            <c:ext xmlns:c16="http://schemas.microsoft.com/office/drawing/2014/chart" uri="{C3380CC4-5D6E-409C-BE32-E72D297353CC}">
              <c16:uniqueId val="{00000001-8D9C-4B4E-B161-A1BD3CC7EF04}"/>
            </c:ext>
          </c:extLst>
        </c:ser>
        <c:dLbls>
          <c:showLegendKey val="0"/>
          <c:showVal val="0"/>
          <c:showCatName val="0"/>
          <c:showSerName val="0"/>
          <c:showPercent val="0"/>
          <c:showBubbleSize val="0"/>
        </c:dLbls>
        <c:gapWidth val="150"/>
        <c:axId val="343585152"/>
        <c:axId val="343571072"/>
      </c:barChart>
      <c:catAx>
        <c:axId val="343563648"/>
        <c:scaling>
          <c:orientation val="minMax"/>
        </c:scaling>
        <c:delete val="1"/>
        <c:axPos val="b"/>
        <c:majorTickMark val="out"/>
        <c:minorTickMark val="none"/>
        <c:tickLblPos val="nextTo"/>
        <c:crossAx val="343569536"/>
        <c:crosses val="autoZero"/>
        <c:auto val="1"/>
        <c:lblAlgn val="ctr"/>
        <c:lblOffset val="100"/>
        <c:noMultiLvlLbl val="0"/>
      </c:catAx>
      <c:valAx>
        <c:axId val="343569536"/>
        <c:scaling>
          <c:orientation val="minMax"/>
          <c:min val="0.8"/>
        </c:scaling>
        <c:delete val="0"/>
        <c:axPos val="l"/>
        <c:majorGridlines>
          <c:spPr>
            <a:ln>
              <a:noFill/>
            </a:ln>
          </c:spPr>
        </c:majorGridlines>
        <c:numFmt formatCode="0.0%" sourceLinked="1"/>
        <c:majorTickMark val="in"/>
        <c:minorTickMark val="none"/>
        <c:tickLblPos val="nextTo"/>
        <c:crossAx val="343563648"/>
        <c:crosses val="autoZero"/>
        <c:crossBetween val="between"/>
      </c:valAx>
      <c:valAx>
        <c:axId val="343571072"/>
        <c:scaling>
          <c:orientation val="minMax"/>
        </c:scaling>
        <c:delete val="1"/>
        <c:axPos val="r"/>
        <c:numFmt formatCode="0%" sourceLinked="1"/>
        <c:majorTickMark val="out"/>
        <c:minorTickMark val="none"/>
        <c:tickLblPos val="nextTo"/>
        <c:crossAx val="343585152"/>
        <c:crosses val="max"/>
        <c:crossBetween val="between"/>
      </c:valAx>
      <c:catAx>
        <c:axId val="343585152"/>
        <c:scaling>
          <c:orientation val="minMax"/>
        </c:scaling>
        <c:delete val="1"/>
        <c:axPos val="b"/>
        <c:majorTickMark val="out"/>
        <c:minorTickMark val="none"/>
        <c:tickLblPos val="nextTo"/>
        <c:crossAx val="343571072"/>
        <c:crosses val="autoZero"/>
        <c:auto val="1"/>
        <c:lblAlgn val="ctr"/>
        <c:lblOffset val="100"/>
        <c:noMultiLvlLbl val="0"/>
      </c:catAx>
    </c:plotArea>
    <c:legend>
      <c:legendPos val="r"/>
      <c:layout>
        <c:manualLayout>
          <c:xMode val="edge"/>
          <c:yMode val="edge"/>
          <c:x val="0.4123592594694232"/>
          <c:y val="0.30717790710943743"/>
          <c:w val="0.22302712160979876"/>
          <c:h val="0.3686282162630799"/>
        </c:manualLayout>
      </c:layout>
      <c:overlay val="0"/>
      <c:spPr>
        <a:solidFill>
          <a:schemeClr val="bg1"/>
        </a:solidFill>
      </c:sp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image" Target="../media/image3.emf"/><Relationship Id="rId7"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2.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image" Target="../media/image1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114300</xdr:rowOff>
    </xdr:from>
    <xdr:to>
      <xdr:col>5</xdr:col>
      <xdr:colOff>19050</xdr:colOff>
      <xdr:row>37</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85725</xdr:colOff>
          <xdr:row>6</xdr:row>
          <xdr:rowOff>19050</xdr:rowOff>
        </xdr:from>
        <xdr:to>
          <xdr:col>23</xdr:col>
          <xdr:colOff>104775</xdr:colOff>
          <xdr:row>8</xdr:row>
          <xdr:rowOff>19050</xdr:rowOff>
        </xdr:to>
        <xdr:sp macro="" textlink="">
          <xdr:nvSpPr>
            <xdr:cNvPr id="3203" name="CommandButton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5291</xdr:colOff>
      <xdr:row>1</xdr:row>
      <xdr:rowOff>234345</xdr:rowOff>
    </xdr:from>
    <xdr:to>
      <xdr:col>3</xdr:col>
      <xdr:colOff>130968</xdr:colOff>
      <xdr:row>5</xdr:row>
      <xdr:rowOff>33262</xdr:rowOff>
    </xdr:to>
    <xdr:pic>
      <xdr:nvPicPr>
        <xdr:cNvPr id="2" name="Picture 1" descr="SuperWEB2">
          <a:extLst>
            <a:ext uri="{FF2B5EF4-FFF2-40B4-BE49-F238E27FC236}">
              <a16:creationId xmlns:a16="http://schemas.microsoft.com/office/drawing/2014/main" id="{00000000-0008-0000-04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 y="329595"/>
          <a:ext cx="2006865" cy="644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10585</xdr:rowOff>
    </xdr:from>
    <xdr:to>
      <xdr:col>3</xdr:col>
      <xdr:colOff>11906</xdr:colOff>
      <xdr:row>12</xdr:row>
      <xdr:rowOff>35720</xdr:rowOff>
    </xdr:to>
    <mc:AlternateContent xmlns:mc="http://schemas.openxmlformats.org/markup-compatibility/2006" xmlns:a14="http://schemas.microsoft.com/office/drawing/2010/main">
      <mc:Choice Requires="a14">
        <xdr:graphicFrame macro="">
          <xdr:nvGraphicFramePr>
            <xdr:cNvPr id="8" name="Estimate type 1">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microsoft.com/office/drawing/2010/slicer">
              <sle:slicer xmlns:sle="http://schemas.microsoft.com/office/drawing/2010/slicer" name="Estimate type 1"/>
            </a:graphicData>
          </a:graphic>
        </xdr:graphicFrame>
      </mc:Choice>
      <mc:Fallback xmlns="">
        <xdr:sp macro="" textlink="">
          <xdr:nvSpPr>
            <xdr:cNvPr id="0" name=""/>
            <xdr:cNvSpPr>
              <a:spLocks noTextEdit="1"/>
            </xdr:cNvSpPr>
          </xdr:nvSpPr>
          <xdr:spPr>
            <a:xfrm>
              <a:off x="0" y="814917"/>
              <a:ext cx="2159000" cy="94191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19</xdr:row>
      <xdr:rowOff>105455</xdr:rowOff>
    </xdr:from>
    <xdr:to>
      <xdr:col>3</xdr:col>
      <xdr:colOff>13606</xdr:colOff>
      <xdr:row>34</xdr:row>
      <xdr:rowOff>122464</xdr:rowOff>
    </xdr:to>
    <mc:AlternateContent xmlns:mc="http://schemas.openxmlformats.org/markup-compatibility/2006" xmlns:a14="http://schemas.microsoft.com/office/drawing/2010/main">
      <mc:Choice Requires="a14">
        <xdr:graphicFrame macro="">
          <xdr:nvGraphicFramePr>
            <xdr:cNvPr id="5" name="State 1">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microsoft.com/office/drawing/2010/slicer">
              <sle:slicer xmlns:sle="http://schemas.microsoft.com/office/drawing/2010/slicer" name="State 1"/>
            </a:graphicData>
          </a:graphic>
        </xdr:graphicFrame>
      </mc:Choice>
      <mc:Fallback xmlns="">
        <xdr:sp macro="" textlink="">
          <xdr:nvSpPr>
            <xdr:cNvPr id="0" name=""/>
            <xdr:cNvSpPr>
              <a:spLocks noTextEdit="1"/>
            </xdr:cNvSpPr>
          </xdr:nvSpPr>
          <xdr:spPr>
            <a:xfrm>
              <a:off x="0" y="3664101"/>
              <a:ext cx="1905377" cy="29009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15</xdr:col>
      <xdr:colOff>10582</xdr:colOff>
      <xdr:row>28</xdr:row>
      <xdr:rowOff>10583</xdr:rowOff>
    </xdr:from>
    <xdr:to>
      <xdr:col>24</xdr:col>
      <xdr:colOff>0</xdr:colOff>
      <xdr:row>47</xdr:row>
      <xdr:rowOff>179918</xdr:rowOff>
    </xdr:to>
    <xdr:graphicFrame macro="">
      <xdr:nvGraphicFramePr>
        <xdr:cNvPr id="29" name="Chart 28">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12</xdr:row>
      <xdr:rowOff>21166</xdr:rowOff>
    </xdr:from>
    <xdr:to>
      <xdr:col>3</xdr:col>
      <xdr:colOff>10582</xdr:colOff>
      <xdr:row>19</xdr:row>
      <xdr:rowOff>127000</xdr:rowOff>
    </xdr:to>
    <mc:AlternateContent xmlns:mc="http://schemas.openxmlformats.org/markup-compatibility/2006" xmlns:a14="http://schemas.microsoft.com/office/drawing/2010/main">
      <mc:Choice Requires="a14">
        <xdr:graphicFrame macro="">
          <xdr:nvGraphicFramePr>
            <xdr:cNvPr id="25" name="Contract status">
              <a:extLst>
                <a:ext uri="{FF2B5EF4-FFF2-40B4-BE49-F238E27FC236}">
                  <a16:creationId xmlns:a16="http://schemas.microsoft.com/office/drawing/2014/main" id="{00000000-0008-0000-0400-000019000000}"/>
                </a:ext>
              </a:extLst>
            </xdr:cNvPr>
            <xdr:cNvGraphicFramePr/>
          </xdr:nvGraphicFramePr>
          <xdr:xfrm>
            <a:off x="0" y="0"/>
            <a:ext cx="0" cy="0"/>
          </xdr:xfrm>
          <a:graphic>
            <a:graphicData uri="http://schemas.microsoft.com/office/drawing/2010/slicer">
              <sle:slicer xmlns:sle="http://schemas.microsoft.com/office/drawing/2010/slicer" name="Contract status"/>
            </a:graphicData>
          </a:graphic>
        </xdr:graphicFrame>
      </mc:Choice>
      <mc:Fallback xmlns="">
        <xdr:sp macro="" textlink="">
          <xdr:nvSpPr>
            <xdr:cNvPr id="0" name=""/>
            <xdr:cNvSpPr>
              <a:spLocks noTextEdit="1"/>
            </xdr:cNvSpPr>
          </xdr:nvSpPr>
          <xdr:spPr>
            <a:xfrm>
              <a:off x="0" y="2203979"/>
              <a:ext cx="1902353" cy="14816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34</xdr:row>
      <xdr:rowOff>95250</xdr:rowOff>
    </xdr:from>
    <xdr:to>
      <xdr:col>3</xdr:col>
      <xdr:colOff>13606</xdr:colOff>
      <xdr:row>47</xdr:row>
      <xdr:rowOff>185207</xdr:rowOff>
    </xdr:to>
    <mc:AlternateContent xmlns:mc="http://schemas.openxmlformats.org/markup-compatibility/2006" xmlns:a14="http://schemas.microsoft.com/office/drawing/2010/main">
      <mc:Choice Requires="a14">
        <xdr:graphicFrame macro="">
          <xdr:nvGraphicFramePr>
            <xdr:cNvPr id="27" name="review_quarter">
              <a:extLst>
                <a:ext uri="{FF2B5EF4-FFF2-40B4-BE49-F238E27FC236}">
                  <a16:creationId xmlns:a16="http://schemas.microsoft.com/office/drawing/2014/main" id="{00000000-0008-0000-0400-00001B000000}"/>
                </a:ext>
              </a:extLst>
            </xdr:cNvPr>
            <xdr:cNvGraphicFramePr/>
          </xdr:nvGraphicFramePr>
          <xdr:xfrm>
            <a:off x="0" y="0"/>
            <a:ext cx="0" cy="0"/>
          </xdr:xfrm>
          <a:graphic>
            <a:graphicData uri="http://schemas.microsoft.com/office/drawing/2010/slicer">
              <sle:slicer xmlns:sle="http://schemas.microsoft.com/office/drawing/2010/slicer" name="review_quarter"/>
            </a:graphicData>
          </a:graphic>
        </xdr:graphicFrame>
      </mc:Choice>
      <mc:Fallback xmlns="">
        <xdr:sp macro="" textlink="">
          <xdr:nvSpPr>
            <xdr:cNvPr id="0" name=""/>
            <xdr:cNvSpPr>
              <a:spLocks noTextEdit="1"/>
            </xdr:cNvSpPr>
          </xdr:nvSpPr>
          <xdr:spPr>
            <a:xfrm>
              <a:off x="0" y="6537854"/>
              <a:ext cx="1905377" cy="2577041"/>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mc:AlternateContent xmlns:mc="http://schemas.openxmlformats.org/markup-compatibility/2006">
    <mc:Choice xmlns:a14="http://schemas.microsoft.com/office/drawing/2010/main" Requires="a14">
      <xdr:twoCellAnchor editAs="oneCell">
        <xdr:from>
          <xdr:col>32</xdr:col>
          <xdr:colOff>1</xdr:colOff>
          <xdr:row>16</xdr:row>
          <xdr:rowOff>0</xdr:rowOff>
        </xdr:from>
        <xdr:to>
          <xdr:col>33</xdr:col>
          <xdr:colOff>21169</xdr:colOff>
          <xdr:row>18</xdr:row>
          <xdr:rowOff>19047</xdr:rowOff>
        </xdr:to>
        <xdr:pic>
          <xdr:nvPicPr>
            <xdr:cNvPr id="28" name="Picture 27"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C000000}"/>
                </a:ext>
              </a:extLst>
            </xdr:cNvPr>
            <xdr:cNvPicPr>
              <a:picLocks noChangeAspect="1" noChangeArrowheads="1"/>
              <a:extLst>
                <a:ext uri="{84589F7E-364E-4C9E-8A38-B11213B215E9}">
                  <a14:cameraTool cellRange="Arrow1" spid="_x0000_s52414"/>
                </a:ext>
              </a:extLst>
            </xdr:cNvPicPr>
          </xdr:nvPicPr>
          <xdr:blipFill>
            <a:blip xmlns:r="http://schemas.openxmlformats.org/officeDocument/2006/relationships" r:embed="rId3"/>
            <a:srcRect/>
            <a:stretch>
              <a:fillRect/>
            </a:stretch>
          </xdr:blipFill>
          <xdr:spPr bwMode="auto">
            <a:xfrm>
              <a:off x="18362084" y="2296583"/>
              <a:ext cx="423334" cy="4423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18</xdr:row>
          <xdr:rowOff>2811</xdr:rowOff>
        </xdr:from>
        <xdr:to>
          <xdr:col>33</xdr:col>
          <xdr:colOff>21168</xdr:colOff>
          <xdr:row>20</xdr:row>
          <xdr:rowOff>34907</xdr:rowOff>
        </xdr:to>
        <xdr:pic>
          <xdr:nvPicPr>
            <xdr:cNvPr id="30" name="Picture 2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E000000}"/>
                </a:ext>
              </a:extLst>
            </xdr:cNvPr>
            <xdr:cNvPicPr>
              <a:picLocks noChangeAspect="1" noChangeArrowheads="1"/>
              <a:extLst>
                <a:ext uri="{84589F7E-364E-4C9E-8A38-B11213B215E9}">
                  <a14:cameraTool cellRange="Arrow2" spid="_x0000_s52415"/>
                </a:ext>
              </a:extLst>
            </xdr:cNvPicPr>
          </xdr:nvPicPr>
          <xdr:blipFill>
            <a:blip xmlns:r="http://schemas.openxmlformats.org/officeDocument/2006/relationships" r:embed="rId4"/>
            <a:srcRect/>
            <a:stretch>
              <a:fillRect/>
            </a:stretch>
          </xdr:blipFill>
          <xdr:spPr bwMode="auto">
            <a:xfrm>
              <a:off x="18393833" y="2680394"/>
              <a:ext cx="423334" cy="4554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xdr:row>
          <xdr:rowOff>0</xdr:rowOff>
        </xdr:from>
        <xdr:to>
          <xdr:col>33</xdr:col>
          <xdr:colOff>21168</xdr:colOff>
          <xdr:row>22</xdr:row>
          <xdr:rowOff>21165</xdr:rowOff>
        </xdr:to>
        <xdr:pic>
          <xdr:nvPicPr>
            <xdr:cNvPr id="31" name="Picture 3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F000000}"/>
                </a:ext>
              </a:extLst>
            </xdr:cNvPr>
            <xdr:cNvPicPr>
              <a:picLocks noChangeAspect="1" noChangeArrowheads="1"/>
              <a:extLst>
                <a:ext uri="{84589F7E-364E-4C9E-8A38-B11213B215E9}">
                  <a14:cameraTool cellRange="Arrow3" spid="_x0000_s52416"/>
                </a:ext>
              </a:extLst>
            </xdr:cNvPicPr>
          </xdr:nvPicPr>
          <xdr:blipFill>
            <a:blip xmlns:r="http://schemas.openxmlformats.org/officeDocument/2006/relationships" r:embed="rId3"/>
            <a:srcRect/>
            <a:stretch>
              <a:fillRect/>
            </a:stretch>
          </xdr:blipFill>
          <xdr:spPr bwMode="auto">
            <a:xfrm>
              <a:off x="18362083" y="3143250"/>
              <a:ext cx="423334" cy="4444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21</xdr:row>
          <xdr:rowOff>211665</xdr:rowOff>
        </xdr:from>
        <xdr:to>
          <xdr:col>33</xdr:col>
          <xdr:colOff>21167</xdr:colOff>
          <xdr:row>24</xdr:row>
          <xdr:rowOff>5969</xdr:rowOff>
        </xdr:to>
        <xdr:pic>
          <xdr:nvPicPr>
            <xdr:cNvPr id="32" name="Picture 3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0000000}"/>
                </a:ext>
              </a:extLst>
            </xdr:cNvPr>
            <xdr:cNvPicPr>
              <a:picLocks noChangeAspect="1" noChangeArrowheads="1"/>
              <a:extLst>
                <a:ext uri="{84589F7E-364E-4C9E-8A38-B11213B215E9}">
                  <a14:cameraTool cellRange="Arrow4" spid="_x0000_s52417"/>
                </a:ext>
              </a:extLst>
            </xdr:cNvPicPr>
          </xdr:nvPicPr>
          <xdr:blipFill>
            <a:blip xmlns:r="http://schemas.openxmlformats.org/officeDocument/2006/relationships" r:embed="rId3"/>
            <a:srcRect/>
            <a:stretch>
              <a:fillRect/>
            </a:stretch>
          </xdr:blipFill>
          <xdr:spPr bwMode="auto">
            <a:xfrm>
              <a:off x="18362083" y="3566582"/>
              <a:ext cx="423333" cy="4293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17</xdr:row>
          <xdr:rowOff>0</xdr:rowOff>
        </xdr:from>
        <xdr:to>
          <xdr:col>10</xdr:col>
          <xdr:colOff>230591</xdr:colOff>
          <xdr:row>20</xdr:row>
          <xdr:rowOff>21166</xdr:rowOff>
        </xdr:to>
        <xdr:pic>
          <xdr:nvPicPr>
            <xdr:cNvPr id="40" name="Picture 3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8000000}"/>
                </a:ext>
              </a:extLst>
            </xdr:cNvPr>
            <xdr:cNvPicPr>
              <a:picLocks noChangeAspect="1" noChangeArrowheads="1"/>
              <a:extLst>
                <a:ext uri="{84589F7E-364E-4C9E-8A38-B11213B215E9}">
                  <a14:cameraTool cellRange="Picture2" spid="_x0000_s52418"/>
                </a:ext>
              </a:extLst>
            </xdr:cNvPicPr>
          </xdr:nvPicPr>
          <xdr:blipFill>
            <a:blip xmlns:r="http://schemas.openxmlformats.org/officeDocument/2006/relationships" r:embed="rId5"/>
            <a:srcRect/>
            <a:stretch>
              <a:fillRect/>
            </a:stretch>
          </xdr:blipFill>
          <xdr:spPr bwMode="auto">
            <a:xfrm>
              <a:off x="4095739" y="250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20</xdr:row>
          <xdr:rowOff>0</xdr:rowOff>
        </xdr:from>
        <xdr:to>
          <xdr:col>10</xdr:col>
          <xdr:colOff>230591</xdr:colOff>
          <xdr:row>23</xdr:row>
          <xdr:rowOff>21168</xdr:rowOff>
        </xdr:to>
        <xdr:pic>
          <xdr:nvPicPr>
            <xdr:cNvPr id="41" name="Picture 4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9000000}"/>
                </a:ext>
              </a:extLst>
            </xdr:cNvPr>
            <xdr:cNvPicPr>
              <a:picLocks noChangeAspect="1" noChangeArrowheads="1"/>
              <a:extLst>
                <a:ext uri="{84589F7E-364E-4C9E-8A38-B11213B215E9}">
                  <a14:cameraTool cellRange="Picture3" spid="_x0000_s52419"/>
                </a:ext>
              </a:extLst>
            </xdr:cNvPicPr>
          </xdr:nvPicPr>
          <xdr:blipFill>
            <a:blip xmlns:r="http://schemas.openxmlformats.org/officeDocument/2006/relationships" r:embed="rId6"/>
            <a:srcRect/>
            <a:stretch>
              <a:fillRect/>
            </a:stretch>
          </xdr:blipFill>
          <xdr:spPr bwMode="auto">
            <a:xfrm>
              <a:off x="4095739" y="3143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23</xdr:row>
          <xdr:rowOff>0</xdr:rowOff>
        </xdr:from>
        <xdr:to>
          <xdr:col>10</xdr:col>
          <xdr:colOff>230591</xdr:colOff>
          <xdr:row>26</xdr:row>
          <xdr:rowOff>21166</xdr:rowOff>
        </xdr:to>
        <xdr:pic>
          <xdr:nvPicPr>
            <xdr:cNvPr id="42" name="Picture 4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A000000}"/>
                </a:ext>
              </a:extLst>
            </xdr:cNvPr>
            <xdr:cNvPicPr>
              <a:picLocks noChangeAspect="1" noChangeArrowheads="1"/>
              <a:extLst>
                <a:ext uri="{84589F7E-364E-4C9E-8A38-B11213B215E9}">
                  <a14:cameraTool cellRange="Picture4" spid="_x0000_s52420"/>
                </a:ext>
              </a:extLst>
            </xdr:cNvPicPr>
          </xdr:nvPicPr>
          <xdr:blipFill>
            <a:blip xmlns:r="http://schemas.openxmlformats.org/officeDocument/2006/relationships" r:embed="rId6"/>
            <a:srcRect/>
            <a:stretch>
              <a:fillRect/>
            </a:stretch>
          </xdr:blipFill>
          <xdr:spPr bwMode="auto">
            <a:xfrm>
              <a:off x="4095739" y="377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356742</xdr:colOff>
          <xdr:row>14</xdr:row>
          <xdr:rowOff>5999</xdr:rowOff>
        </xdr:from>
        <xdr:to>
          <xdr:col>10</xdr:col>
          <xdr:colOff>228865</xdr:colOff>
          <xdr:row>17</xdr:row>
          <xdr:rowOff>11715</xdr:rowOff>
        </xdr:to>
        <xdr:pic>
          <xdr:nvPicPr>
            <xdr:cNvPr id="33" name="Picture 32"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1000000}"/>
                </a:ext>
              </a:extLst>
            </xdr:cNvPr>
            <xdr:cNvPicPr>
              <a:picLocks noChangeAspect="1" noChangeArrowheads="1"/>
              <a:extLst>
                <a:ext uri="{84589F7E-364E-4C9E-8A38-B11213B215E9}">
                  <a14:cameraTool cellRange="Picture1" spid="_x0000_s52421"/>
                </a:ext>
              </a:extLst>
            </xdr:cNvPicPr>
          </xdr:nvPicPr>
          <xdr:blipFill>
            <a:blip xmlns:r="http://schemas.openxmlformats.org/officeDocument/2006/relationships" r:embed="rId5"/>
            <a:srcRect/>
            <a:stretch>
              <a:fillRect/>
            </a:stretch>
          </xdr:blipFill>
          <xdr:spPr bwMode="auto">
            <a:xfrm>
              <a:off x="5426159" y="2048582"/>
              <a:ext cx="616924" cy="661881"/>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xdr:twoCellAnchor>
    <xdr:from>
      <xdr:col>4</xdr:col>
      <xdr:colOff>0</xdr:colOff>
      <xdr:row>28</xdr:row>
      <xdr:rowOff>0</xdr:rowOff>
    </xdr:from>
    <xdr:to>
      <xdr:col>14</xdr:col>
      <xdr:colOff>0</xdr:colOff>
      <xdr:row>47</xdr:row>
      <xdr:rowOff>174401</xdr:rowOff>
    </xdr:to>
    <xdr:graphicFrame macro="">
      <xdr:nvGraphicFramePr>
        <xdr:cNvPr id="19" name="Chart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6</xdr:row>
      <xdr:rowOff>95249</xdr:rowOff>
    </xdr:from>
    <xdr:to>
      <xdr:col>23</xdr:col>
      <xdr:colOff>619124</xdr:colOff>
      <xdr:row>27</xdr:row>
      <xdr:rowOff>11906</xdr:rowOff>
    </xdr:to>
    <xdr:graphicFrame macro="">
      <xdr:nvGraphicFramePr>
        <xdr:cNvPr id="20" name="Chart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25</xdr:col>
      <xdr:colOff>11906</xdr:colOff>
      <xdr:row>28</xdr:row>
      <xdr:rowOff>11906</xdr:rowOff>
    </xdr:from>
    <xdr:to>
      <xdr:col>34</xdr:col>
      <xdr:colOff>130968</xdr:colOff>
      <xdr:row>48</xdr:row>
      <xdr:rowOff>0</xdr:rowOff>
    </xdr:to>
    <xdr:graphicFrame macro="">
      <xdr:nvGraphicFramePr>
        <xdr:cNvPr id="22" name="Chart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126995</xdr:colOff>
      <xdr:row>0</xdr:row>
      <xdr:rowOff>26459</xdr:rowOff>
    </xdr:from>
    <xdr:to>
      <xdr:col>2</xdr:col>
      <xdr:colOff>18416</xdr:colOff>
      <xdr:row>4</xdr:row>
      <xdr:rowOff>58200</xdr:rowOff>
    </xdr:to>
    <xdr:pic>
      <xdr:nvPicPr>
        <xdr:cNvPr id="4" name="Picture 3" descr="SuperWEB2">
          <a:extLst>
            <a:ext uri="{FF2B5EF4-FFF2-40B4-BE49-F238E27FC236}">
              <a16:creationId xmlns:a16="http://schemas.microsoft.com/office/drawing/2014/main" id="{00000000-0008-0000-05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995" y="26459"/>
          <a:ext cx="1820339" cy="576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2644</xdr:rowOff>
    </xdr:from>
    <xdr:to>
      <xdr:col>3</xdr:col>
      <xdr:colOff>20108</xdr:colOff>
      <xdr:row>7</xdr:row>
      <xdr:rowOff>84667</xdr:rowOff>
    </xdr:to>
    <mc:AlternateContent xmlns:mc="http://schemas.openxmlformats.org/markup-compatibility/2006" xmlns:a14="http://schemas.microsoft.com/office/drawing/2010/main">
      <mc:Choice Requires="a14">
        <xdr:graphicFrame macro="">
          <xdr:nvGraphicFramePr>
            <xdr:cNvPr id="14" name="Estimate type 2">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microsoft.com/office/drawing/2010/slicer">
              <sle:slicer xmlns:sle="http://schemas.microsoft.com/office/drawing/2010/slicer" name="Estimate type 2"/>
            </a:graphicData>
          </a:graphic>
        </xdr:graphicFrame>
      </mc:Choice>
      <mc:Fallback xmlns="">
        <xdr:sp macro="" textlink="">
          <xdr:nvSpPr>
            <xdr:cNvPr id="0" name=""/>
            <xdr:cNvSpPr>
              <a:spLocks noTextEdit="1"/>
            </xdr:cNvSpPr>
          </xdr:nvSpPr>
          <xdr:spPr>
            <a:xfrm>
              <a:off x="0" y="669394"/>
              <a:ext cx="2141802" cy="951176"/>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15</xdr:row>
      <xdr:rowOff>33067</xdr:rowOff>
    </xdr:from>
    <xdr:to>
      <xdr:col>3</xdr:col>
      <xdr:colOff>20111</xdr:colOff>
      <xdr:row>30</xdr:row>
      <xdr:rowOff>55080</xdr:rowOff>
    </xdr:to>
    <mc:AlternateContent xmlns:mc="http://schemas.openxmlformats.org/markup-compatibility/2006" xmlns:a14="http://schemas.microsoft.com/office/drawing/2010/main">
      <mc:Choice Requires="a14">
        <xdr:graphicFrame macro="">
          <xdr:nvGraphicFramePr>
            <xdr:cNvPr id="18" name="State 2">
              <a:extLst>
                <a:ext uri="{FF2B5EF4-FFF2-40B4-BE49-F238E27FC236}">
                  <a16:creationId xmlns:a16="http://schemas.microsoft.com/office/drawing/2014/main" id="{00000000-0008-0000-0500-000012000000}"/>
                </a:ext>
              </a:extLst>
            </xdr:cNvPr>
            <xdr:cNvGraphicFramePr/>
          </xdr:nvGraphicFramePr>
          <xdr:xfrm>
            <a:off x="0" y="0"/>
            <a:ext cx="0" cy="0"/>
          </xdr:xfrm>
          <a:graphic>
            <a:graphicData uri="http://schemas.microsoft.com/office/drawing/2010/slicer">
              <sle:slicer xmlns:sle="http://schemas.microsoft.com/office/drawing/2010/slicer" name="State 2"/>
            </a:graphicData>
          </a:graphic>
        </xdr:graphicFrame>
      </mc:Choice>
      <mc:Fallback xmlns="">
        <xdr:sp macro="" textlink="">
          <xdr:nvSpPr>
            <xdr:cNvPr id="0" name=""/>
            <xdr:cNvSpPr>
              <a:spLocks noTextEdit="1"/>
            </xdr:cNvSpPr>
          </xdr:nvSpPr>
          <xdr:spPr>
            <a:xfrm>
              <a:off x="0" y="3057255"/>
              <a:ext cx="2141805" cy="2868083"/>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7</xdr:row>
      <xdr:rowOff>92603</xdr:rowOff>
    </xdr:from>
    <xdr:to>
      <xdr:col>3</xdr:col>
      <xdr:colOff>20108</xdr:colOff>
      <xdr:row>15</xdr:row>
      <xdr:rowOff>53762</xdr:rowOff>
    </xdr:to>
    <mc:AlternateContent xmlns:mc="http://schemas.openxmlformats.org/markup-compatibility/2006" xmlns:a14="http://schemas.microsoft.com/office/drawing/2010/main">
      <mc:Choice Requires="a14">
        <xdr:graphicFrame macro="">
          <xdr:nvGraphicFramePr>
            <xdr:cNvPr id="19" name="Contract status 1">
              <a:extLst>
                <a:ext uri="{FF2B5EF4-FFF2-40B4-BE49-F238E27FC236}">
                  <a16:creationId xmlns:a16="http://schemas.microsoft.com/office/drawing/2014/main" id="{00000000-0008-0000-0500-000013000000}"/>
                </a:ext>
              </a:extLst>
            </xdr:cNvPr>
            <xdr:cNvGraphicFramePr/>
          </xdr:nvGraphicFramePr>
          <xdr:xfrm>
            <a:off x="0" y="0"/>
            <a:ext cx="0" cy="0"/>
          </xdr:xfrm>
          <a:graphic>
            <a:graphicData uri="http://schemas.microsoft.com/office/drawing/2010/slicer">
              <sle:slicer xmlns:sle="http://schemas.microsoft.com/office/drawing/2010/slicer" name="Contract status 1"/>
            </a:graphicData>
          </a:graphic>
        </xdr:graphicFrame>
      </mc:Choice>
      <mc:Fallback xmlns="">
        <xdr:sp macro="" textlink="">
          <xdr:nvSpPr>
            <xdr:cNvPr id="0" name=""/>
            <xdr:cNvSpPr>
              <a:spLocks noTextEdit="1"/>
            </xdr:cNvSpPr>
          </xdr:nvSpPr>
          <xdr:spPr>
            <a:xfrm>
              <a:off x="0" y="1592791"/>
              <a:ext cx="2141802" cy="147372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30</xdr:row>
      <xdr:rowOff>21163</xdr:rowOff>
    </xdr:from>
    <xdr:to>
      <xdr:col>3</xdr:col>
      <xdr:colOff>20108</xdr:colOff>
      <xdr:row>44</xdr:row>
      <xdr:rowOff>74083</xdr:rowOff>
    </xdr:to>
    <mc:AlternateContent xmlns:mc="http://schemas.openxmlformats.org/markup-compatibility/2006" xmlns:a14="http://schemas.microsoft.com/office/drawing/2010/main">
      <mc:Choice Requires="a14">
        <xdr:graphicFrame macro="">
          <xdr:nvGraphicFramePr>
            <xdr:cNvPr id="20" name="review_quarter 1">
              <a:extLst>
                <a:ext uri="{FF2B5EF4-FFF2-40B4-BE49-F238E27FC236}">
                  <a16:creationId xmlns:a16="http://schemas.microsoft.com/office/drawing/2014/main" id="{00000000-0008-0000-0500-000014000000}"/>
                </a:ext>
              </a:extLst>
            </xdr:cNvPr>
            <xdr:cNvGraphicFramePr/>
          </xdr:nvGraphicFramePr>
          <xdr:xfrm>
            <a:off x="0" y="0"/>
            <a:ext cx="0" cy="0"/>
          </xdr:xfrm>
          <a:graphic>
            <a:graphicData uri="http://schemas.microsoft.com/office/drawing/2010/slicer">
              <sle:slicer xmlns:sle="http://schemas.microsoft.com/office/drawing/2010/slicer" name="review_quarter 1"/>
            </a:graphicData>
          </a:graphic>
        </xdr:graphicFrame>
      </mc:Choice>
      <mc:Fallback xmlns="">
        <xdr:sp macro="" textlink="">
          <xdr:nvSpPr>
            <xdr:cNvPr id="0" name=""/>
            <xdr:cNvSpPr>
              <a:spLocks noTextEdit="1"/>
            </xdr:cNvSpPr>
          </xdr:nvSpPr>
          <xdr:spPr>
            <a:xfrm>
              <a:off x="0" y="5902851"/>
              <a:ext cx="2141802" cy="2577045"/>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4</xdr:col>
      <xdr:colOff>0</xdr:colOff>
      <xdr:row>12</xdr:row>
      <xdr:rowOff>0</xdr:rowOff>
    </xdr:from>
    <xdr:to>
      <xdr:col>13</xdr:col>
      <xdr:colOff>1893094</xdr:colOff>
      <xdr:row>44</xdr:row>
      <xdr:rowOff>47624</xdr:rowOff>
    </xdr:to>
    <xdr:graphicFrame macro="">
      <xdr:nvGraphicFramePr>
        <xdr:cNvPr id="6" name="Chart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66675</xdr:rowOff>
    </xdr:from>
    <xdr:to>
      <xdr:col>8</xdr:col>
      <xdr:colOff>10583</xdr:colOff>
      <xdr:row>11</xdr:row>
      <xdr:rowOff>129170</xdr:rowOff>
    </xdr:to>
    <xdr:pic>
      <xdr:nvPicPr>
        <xdr:cNvPr id="8" name="Picture 7" descr="Description: Description: Description: NCVER_CMYK_bar_low_res">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19350"/>
          <a:ext cx="3382433" cy="62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166688</xdr:colOff>
      <xdr:row>0</xdr:row>
      <xdr:rowOff>214313</xdr:rowOff>
    </xdr:from>
    <xdr:to>
      <xdr:col>17</xdr:col>
      <xdr:colOff>476250</xdr:colOff>
      <xdr:row>0</xdr:row>
      <xdr:rowOff>892969</xdr:rowOff>
    </xdr:to>
    <xdr:sp macro="" textlink="">
      <xdr:nvSpPr>
        <xdr:cNvPr id="2" name="Up Arrow 1">
          <a:extLst>
            <a:ext uri="{FF2B5EF4-FFF2-40B4-BE49-F238E27FC236}">
              <a16:creationId xmlns:a16="http://schemas.microsoft.com/office/drawing/2014/main" id="{00000000-0008-0000-0700-000002000000}"/>
            </a:ext>
          </a:extLst>
        </xdr:cNvPr>
        <xdr:cNvSpPr/>
      </xdr:nvSpPr>
      <xdr:spPr>
        <a:xfrm>
          <a:off x="9739313" y="214313"/>
          <a:ext cx="309562" cy="678656"/>
        </a:xfrm>
        <a:prstGeom prst="up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18</xdr:col>
      <xdr:colOff>154781</xdr:colOff>
      <xdr:row>0</xdr:row>
      <xdr:rowOff>238125</xdr:rowOff>
    </xdr:from>
    <xdr:to>
      <xdr:col>18</xdr:col>
      <xdr:colOff>488156</xdr:colOff>
      <xdr:row>0</xdr:row>
      <xdr:rowOff>928688</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10370344" y="238125"/>
          <a:ext cx="333375" cy="690563"/>
        </a:xfrm>
        <a:prstGeom prst="down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0</xdr:colOff>
      <xdr:row>19</xdr:row>
      <xdr:rowOff>0</xdr:rowOff>
    </xdr:from>
    <xdr:to>
      <xdr:col>16</xdr:col>
      <xdr:colOff>137581</xdr:colOff>
      <xdr:row>33</xdr:row>
      <xdr:rowOff>145521</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59531</xdr:colOff>
      <xdr:row>31</xdr:row>
      <xdr:rowOff>95250</xdr:rowOff>
    </xdr:from>
    <xdr:to>
      <xdr:col>13</xdr:col>
      <xdr:colOff>768616</xdr:colOff>
      <xdr:row>35</xdr:row>
      <xdr:rowOff>10582</xdr:rowOff>
    </xdr:to>
    <xdr:sp macro="" textlink="">
      <xdr:nvSpPr>
        <xdr:cNvPr id="7" name="Oval 6">
          <a:extLst>
            <a:ext uri="{FF2B5EF4-FFF2-40B4-BE49-F238E27FC236}">
              <a16:creationId xmlns:a16="http://schemas.microsoft.com/office/drawing/2014/main" id="{00000000-0008-0000-0700-000007000000}"/>
            </a:ext>
          </a:extLst>
        </xdr:cNvPr>
        <xdr:cNvSpPr/>
      </xdr:nvSpPr>
      <xdr:spPr>
        <a:xfrm>
          <a:off x="7191375" y="7060406"/>
          <a:ext cx="709085" cy="677332"/>
        </a:xfrm>
        <a:prstGeom prst="ellipse">
          <a:avLst/>
        </a:prstGeom>
        <a:solidFill>
          <a:schemeClr val="bg1">
            <a:lumMod val="95000"/>
          </a:schemeClr>
        </a:solidFill>
        <a:ln>
          <a:solidFill>
            <a:srgbClr val="43953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AU" sz="1100">
            <a:solidFill>
              <a:schemeClr val="bg1">
                <a:lumMod val="75000"/>
              </a:schemeClr>
            </a:solidFill>
          </a:endParaRPr>
        </a:p>
      </xdr:txBody>
    </xdr:sp>
    <xdr:clientData/>
  </xdr:twoCellAnchor>
  <xdr:twoCellAnchor>
    <xdr:from>
      <xdr:col>13</xdr:col>
      <xdr:colOff>190500</xdr:colOff>
      <xdr:row>30</xdr:row>
      <xdr:rowOff>166687</xdr:rowOff>
    </xdr:from>
    <xdr:to>
      <xdr:col>13</xdr:col>
      <xdr:colOff>603246</xdr:colOff>
      <xdr:row>32</xdr:row>
      <xdr:rowOff>156104</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7322344" y="6941343"/>
          <a:ext cx="412746" cy="370417"/>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0</xdr:colOff>
      <xdr:row>36</xdr:row>
      <xdr:rowOff>0</xdr:rowOff>
    </xdr:from>
    <xdr:to>
      <xdr:col>14</xdr:col>
      <xdr:colOff>273844</xdr:colOff>
      <xdr:row>39</xdr:row>
      <xdr:rowOff>74084</xdr:rowOff>
    </xdr:to>
    <xdr:sp macro="" textlink="">
      <xdr:nvSpPr>
        <xdr:cNvPr id="11" name="Rounded Rectangle 10">
          <a:extLst>
            <a:ext uri="{FF2B5EF4-FFF2-40B4-BE49-F238E27FC236}">
              <a16:creationId xmlns:a16="http://schemas.microsoft.com/office/drawing/2014/main" id="{00000000-0008-0000-0700-00000B000000}"/>
            </a:ext>
          </a:extLst>
        </xdr:cNvPr>
        <xdr:cNvSpPr/>
      </xdr:nvSpPr>
      <xdr:spPr>
        <a:xfrm>
          <a:off x="7131844" y="7917656"/>
          <a:ext cx="1524000" cy="645584"/>
        </a:xfrm>
        <a:prstGeom prst="roundRect">
          <a:avLst/>
        </a:prstGeom>
        <a:solidFill>
          <a:srgbClr val="DDC9E2"/>
        </a:solidFill>
        <a:ln>
          <a:solidFill>
            <a:srgbClr val="78278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900" b="0" u="sng">
              <a:solidFill>
                <a:srgbClr val="78278B"/>
              </a:solidFill>
            </a:rPr>
            <a:t>NOTE</a:t>
          </a:r>
          <a:r>
            <a:rPr lang="en-AU" sz="900">
              <a:solidFill>
                <a:srgbClr val="78278B"/>
              </a:solidFill>
            </a:rPr>
            <a:t>: This</a:t>
          </a:r>
          <a:r>
            <a:rPr lang="en-AU" sz="900" baseline="0">
              <a:solidFill>
                <a:srgbClr val="78278B"/>
              </a:solidFill>
            </a:rPr>
            <a:t> metric only applies to the earliest review quarter selected.</a:t>
          </a:r>
        </a:p>
      </xdr:txBody>
    </xdr:sp>
    <xdr:clientData/>
  </xdr:twoCellAnchor>
  <xdr:twoCellAnchor editAs="oneCell">
    <xdr:from>
      <xdr:col>14</xdr:col>
      <xdr:colOff>154782</xdr:colOff>
      <xdr:row>0</xdr:row>
      <xdr:rowOff>35718</xdr:rowOff>
    </xdr:from>
    <xdr:to>
      <xdr:col>14</xdr:col>
      <xdr:colOff>1169396</xdr:colOff>
      <xdr:row>0</xdr:row>
      <xdr:rowOff>1047750</xdr:rowOff>
    </xdr:to>
    <xdr:pic>
      <xdr:nvPicPr>
        <xdr:cNvPr id="10250" name="Picture 10" descr="U:\A&amp;T\Estimates Review\Working docs\ThumbsDown-01 (2).png">
          <a:extLst>
            <a:ext uri="{FF2B5EF4-FFF2-40B4-BE49-F238E27FC236}">
              <a16:creationId xmlns:a16="http://schemas.microsoft.com/office/drawing/2014/main" id="{00000000-0008-0000-0700-00000A2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36782" y="35718"/>
          <a:ext cx="1014614" cy="1012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119062</xdr:colOff>
      <xdr:row>0</xdr:row>
      <xdr:rowOff>0</xdr:rowOff>
    </xdr:from>
    <xdr:to>
      <xdr:col>13</xdr:col>
      <xdr:colOff>1179708</xdr:colOff>
      <xdr:row>0</xdr:row>
      <xdr:rowOff>1021556</xdr:rowOff>
    </xdr:to>
    <xdr:pic>
      <xdr:nvPicPr>
        <xdr:cNvPr id="10251" name="Picture 11" descr="U:\A&amp;T\Estimates Review\Working docs\ThumbsUp-01 (2).png">
          <a:extLst>
            <a:ext uri="{FF2B5EF4-FFF2-40B4-BE49-F238E27FC236}">
              <a16:creationId xmlns:a16="http://schemas.microsoft.com/office/drawing/2014/main" id="{00000000-0008-0000-0700-00000B2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50906" y="0"/>
          <a:ext cx="1060646" cy="102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xdr:col>
      <xdr:colOff>228600</xdr:colOff>
      <xdr:row>6</xdr:row>
      <xdr:rowOff>114300</xdr:rowOff>
    </xdr:to>
    <xdr:pic>
      <xdr:nvPicPr>
        <xdr:cNvPr id="4" name="Picture 1" descr="P:\PublicationComponents\logos\Creativecommons\CC BY logo.png">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952500"/>
          <a:ext cx="8382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ian Harvey" refreshedDate="44697.44432372685" createdVersion="4" refreshedVersion="7" minRefreshableVersion="3" recordCount="288" xr:uid="{00000000-000A-0000-FFFF-FFFF0E000000}">
  <cacheSource type="worksheet">
    <worksheetSource name="Table1"/>
  </cacheSource>
  <cacheFields count="23">
    <cacheField name=" " numFmtId="3">
      <sharedItems containsSemiMixedTypes="0" containsString="0" containsNumber="1" containsInteger="1" minValue="1" maxValue="288"/>
    </cacheField>
    <cacheField name="State" numFmtId="49">
      <sharedItems count="9">
        <s v="Australia"/>
        <s v="Australian Capital Territory"/>
        <s v="New South Wales"/>
        <s v="Northern Territory"/>
        <s v="Queensland"/>
        <s v="South Australia"/>
        <s v="Tasmania"/>
        <s v="Victoria"/>
        <s v="Western Australia"/>
      </sharedItems>
    </cacheField>
    <cacheField name="contract" numFmtId="49">
      <sharedItems count="8">
        <s v="Cancellations/withdrawals"/>
        <s v="Commencements"/>
        <s v="Completions"/>
        <s v="In-training"/>
        <s v="04" u="1"/>
        <s v="IT" u="1"/>
        <s v="CW" u="1"/>
        <s v="01" u="1"/>
      </sharedItems>
    </cacheField>
    <cacheField name="collection_quarter" numFmtId="0">
      <sharedItems containsSemiMixedTypes="0" containsString="0" containsNumber="1" minValue="2019.4" maxValue="2021.3"/>
    </cacheField>
    <cacheField name="collection_number" numFmtId="0">
      <sharedItems containsSemiMixedTypes="0" containsString="0" containsNumber="1" containsInteger="1" minValue="81" maxValue="109" count="29">
        <n v="101"/>
        <n v="102"/>
        <n v="103"/>
        <n v="104"/>
        <n v="105"/>
        <n v="106"/>
        <n v="107"/>
        <n v="108"/>
        <n v="109"/>
        <n v="96" u="1"/>
        <n v="100" u="1"/>
        <n v="83" u="1"/>
        <n v="87" u="1"/>
        <n v="91" u="1"/>
        <n v="95" u="1"/>
        <n v="99" u="1"/>
        <n v="82" u="1"/>
        <n v="86" u="1"/>
        <n v="90" u="1"/>
        <n v="94" u="1"/>
        <n v="98" u="1"/>
        <n v="81" u="1"/>
        <n v="85" u="1"/>
        <n v="89" u="1"/>
        <n v="93" u="1"/>
        <n v="97" u="1"/>
        <n v="84" u="1"/>
        <n v="88" u="1"/>
        <n v="92" u="1"/>
      </sharedItems>
    </cacheField>
    <cacheField name="review_quarter" numFmtId="169">
      <sharedItems containsSemiMixedTypes="0" containsNonDate="0" containsDate="1" containsString="0" minDate="2014-06-01T00:00:00" maxDate="2021-03-02T00:00:00" count="28">
        <d v="2019-06-01T00:00:00"/>
        <d v="2019-09-01T00:00:00"/>
        <d v="2019-12-01T00:00:00"/>
        <d v="2020-03-01T00:00:00"/>
        <d v="2020-06-01T00:00:00"/>
        <d v="2020-09-01T00:00:00"/>
        <d v="2020-12-01T00:00:00"/>
        <d v="2021-03-01T00:00:00"/>
        <d v="2014-06-01T00:00:00" u="1"/>
        <d v="2015-06-01T00:00:00" u="1"/>
        <d v="2016-06-01T00:00:00" u="1"/>
        <d v="2017-06-01T00:00:00" u="1"/>
        <d v="2018-06-01T00:00:00" u="1"/>
        <d v="2015-03-01T00:00:00" u="1"/>
        <d v="2016-03-01T00:00:00" u="1"/>
        <d v="2017-03-01T00:00:00" u="1"/>
        <d v="2018-03-01T00:00:00" u="1"/>
        <d v="2019-03-01T00:00:00" u="1"/>
        <d v="2014-12-01T00:00:00" u="1"/>
        <d v="2015-12-01T00:00:00" u="1"/>
        <d v="2016-12-01T00:00:00" u="1"/>
        <d v="2017-12-01T00:00:00" u="1"/>
        <d v="2018-12-01T00:00:00" u="1"/>
        <d v="2014-09-01T00:00:00" u="1"/>
        <d v="2015-09-01T00:00:00" u="1"/>
        <d v="2016-09-01T00:00:00" u="1"/>
        <d v="2017-09-01T00:00:00" u="1"/>
        <d v="2018-09-01T00:00:00" u="1"/>
      </sharedItems>
    </cacheField>
    <cacheField name="Estimate" numFmtId="0">
      <sharedItems containsSemiMixedTypes="0" containsString="0" containsNumber="1" containsInteger="1" minValue="134" maxValue="275867"/>
    </cacheField>
    <cacheField name="model" numFmtId="0">
      <sharedItems containsSemiMixedTypes="0" containsString="0" containsNumber="1" containsInteger="1" minValue="0" maxValue="275857"/>
    </cacheField>
    <cacheField name="type" numFmtId="49">
      <sharedItems count="3">
        <s v="Initial"/>
        <s v="1st revision"/>
        <s v="First revision" u="1"/>
      </sharedItems>
    </cacheField>
    <cacheField name="Low95" numFmtId="0">
      <sharedItems containsSemiMixedTypes="0" containsString="0" containsNumber="1" containsInteger="1" minValue="126" maxValue="274567"/>
    </cacheField>
    <cacheField name="High95" numFmtId="0">
      <sharedItems containsSemiMixedTypes="0" containsString="0" containsNumber="1" containsInteger="1" minValue="141" maxValue="277167"/>
    </cacheField>
    <cacheField name="final_count" numFmtId="0">
      <sharedItems containsSemiMixedTypes="0" containsString="0" containsNumber="1" containsInteger="1" minValue="130" maxValue="276822"/>
    </cacheField>
    <cacheField name="perc_of_final_count" numFmtId="0">
      <sharedItems containsSemiMixedTypes="0" containsString="0" containsNumber="1" minValue="74" maxValue="113.6"/>
    </cacheField>
    <cacheField name="count_in_PI" numFmtId="49">
      <sharedItems/>
    </cacheField>
    <cacheField name="raw_value" numFmtId="0">
      <sharedItems containsSemiMixedTypes="0" containsString="0" containsNumber="1" containsInteger="1" minValue="126" maxValue="283734"/>
    </cacheField>
    <cacheField name="model_perc_final_count" numFmtId="0">
      <sharedItems containsSemiMixedTypes="0" containsString="0" containsNumber="1" minValue="0" maxValue="112.5"/>
    </cacheField>
    <cacheField name="Field1" numFmtId="0" formula="perc_of_final_count/100" databaseField="0"/>
    <cacheField name="Baseline" numFmtId="0" formula="perc_of_final_count/perc_of_final_count" databaseField="0"/>
    <cacheField name="Field2" numFmtId="0" formula="perc_of_final_count/100" databaseField="0"/>
    <cacheField name="Model as % of final count" numFmtId="0" formula="model/final_count" databaseField="0"/>
    <cacheField name="Field3" numFmtId="0" formula=" IF(model=0,NA(),model/Estimate)" databaseField="0"/>
    <cacheField name="Model % of final count " numFmtId="0" formula="model_perc_final_count/100" databaseField="0"/>
    <cacheField name="Model as % of final count " numFmtId="0" formula="IF(model_perc_final_count=0,NA(),model_perc_final_count/100)" databaseField="0"/>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8">
  <r>
    <n v="1"/>
    <x v="0"/>
    <x v="0"/>
    <n v="2019.4"/>
    <x v="0"/>
    <x v="0"/>
    <n v="23099"/>
    <n v="23119"/>
    <x v="0"/>
    <n v="21937"/>
    <n v="24261"/>
    <n v="20942"/>
    <n v="110.3"/>
    <s v="N"/>
    <n v="17963"/>
    <n v="110.4"/>
  </r>
  <r>
    <n v="2"/>
    <x v="0"/>
    <x v="0"/>
    <n v="2019.4"/>
    <x v="1"/>
    <x v="0"/>
    <n v="22004"/>
    <n v="22014"/>
    <x v="1"/>
    <n v="21357"/>
    <n v="22651"/>
    <n v="20942"/>
    <n v="105.1"/>
    <s v="N"/>
    <n v="19470"/>
    <n v="105.1"/>
  </r>
  <r>
    <n v="3"/>
    <x v="0"/>
    <x v="0"/>
    <n v="2020.1"/>
    <x v="1"/>
    <x v="1"/>
    <n v="22841"/>
    <n v="22894"/>
    <x v="0"/>
    <n v="21661"/>
    <n v="24021"/>
    <n v="21373"/>
    <n v="106.9"/>
    <s v="N"/>
    <n v="18046"/>
    <n v="107.1"/>
  </r>
  <r>
    <n v="4"/>
    <x v="0"/>
    <x v="0"/>
    <n v="2020.1"/>
    <x v="2"/>
    <x v="1"/>
    <n v="21985"/>
    <n v="0"/>
    <x v="1"/>
    <n v="21397"/>
    <n v="22573"/>
    <n v="21373"/>
    <n v="102.9"/>
    <s v="N"/>
    <n v="19572"/>
    <n v="0"/>
  </r>
  <r>
    <n v="5"/>
    <x v="0"/>
    <x v="0"/>
    <n v="2020.2"/>
    <x v="2"/>
    <x v="2"/>
    <n v="20081"/>
    <n v="20091"/>
    <x v="0"/>
    <n v="19279"/>
    <n v="20883"/>
    <n v="19961"/>
    <n v="100.6"/>
    <s v="Y"/>
    <n v="15961"/>
    <n v="100.7"/>
  </r>
  <r>
    <n v="6"/>
    <x v="0"/>
    <x v="0"/>
    <n v="2020.2"/>
    <x v="3"/>
    <x v="2"/>
    <n v="20117"/>
    <n v="0"/>
    <x v="1"/>
    <n v="19516"/>
    <n v="20718"/>
    <n v="19961"/>
    <n v="100.8"/>
    <s v="Y"/>
    <n v="17989"/>
    <n v="0"/>
  </r>
  <r>
    <n v="7"/>
    <x v="0"/>
    <x v="0"/>
    <n v="2020.3"/>
    <x v="3"/>
    <x v="3"/>
    <n v="20480"/>
    <n v="0"/>
    <x v="0"/>
    <n v="19563"/>
    <n v="21397"/>
    <n v="20979"/>
    <n v="97.6"/>
    <s v="Y"/>
    <n v="16436"/>
    <n v="0"/>
  </r>
  <r>
    <n v="8"/>
    <x v="0"/>
    <x v="0"/>
    <n v="2020.3"/>
    <x v="4"/>
    <x v="3"/>
    <n v="20868"/>
    <n v="0"/>
    <x v="1"/>
    <n v="20277"/>
    <n v="21459"/>
    <n v="20979"/>
    <n v="99.5"/>
    <s v="Y"/>
    <n v="18767"/>
    <n v="0"/>
  </r>
  <r>
    <n v="9"/>
    <x v="0"/>
    <x v="1"/>
    <n v="2020.4"/>
    <x v="4"/>
    <x v="4"/>
    <n v="21116"/>
    <n v="0"/>
    <x v="0"/>
    <n v="20868"/>
    <n v="21364"/>
    <n v="22317"/>
    <n v="94.6"/>
    <s v="N"/>
    <n v="20541"/>
    <n v="0"/>
  </r>
  <r>
    <n v="10"/>
    <x v="0"/>
    <x v="1"/>
    <n v="2020.4"/>
    <x v="5"/>
    <x v="4"/>
    <n v="22188"/>
    <n v="0"/>
    <x v="1"/>
    <n v="22146"/>
    <n v="22230"/>
    <n v="22317"/>
    <n v="99.4"/>
    <s v="N"/>
    <n v="22088"/>
    <n v="0"/>
  </r>
  <r>
    <n v="11"/>
    <x v="0"/>
    <x v="1"/>
    <n v="2021.1"/>
    <x v="5"/>
    <x v="5"/>
    <n v="26583"/>
    <n v="0"/>
    <x v="0"/>
    <n v="26300"/>
    <n v="26866"/>
    <n v="26464"/>
    <n v="100.4"/>
    <s v="Y"/>
    <n v="25873"/>
    <n v="0"/>
  </r>
  <r>
    <n v="12"/>
    <x v="0"/>
    <x v="1"/>
    <n v="2021.1"/>
    <x v="6"/>
    <x v="5"/>
    <n v="26434"/>
    <n v="0"/>
    <x v="1"/>
    <n v="26378"/>
    <n v="26490"/>
    <n v="26464"/>
    <n v="99.9"/>
    <s v="Y"/>
    <n v="26313"/>
    <n v="0"/>
  </r>
  <r>
    <n v="13"/>
    <x v="0"/>
    <x v="1"/>
    <n v="2021.2"/>
    <x v="6"/>
    <x v="6"/>
    <n v="69319"/>
    <n v="0"/>
    <x v="0"/>
    <n v="68571"/>
    <n v="70067"/>
    <n v="71755"/>
    <n v="96.6"/>
    <s v="N"/>
    <n v="67545"/>
    <n v="0"/>
  </r>
  <r>
    <n v="14"/>
    <x v="0"/>
    <x v="1"/>
    <n v="2021.2"/>
    <x v="7"/>
    <x v="6"/>
    <n v="71336"/>
    <n v="0"/>
    <x v="1"/>
    <n v="71194"/>
    <n v="71478"/>
    <n v="71755"/>
    <n v="99.4"/>
    <s v="N"/>
    <n v="71000"/>
    <n v="0"/>
  </r>
  <r>
    <n v="15"/>
    <x v="0"/>
    <x v="1"/>
    <n v="2021.3"/>
    <x v="7"/>
    <x v="7"/>
    <n v="66634"/>
    <n v="0"/>
    <x v="0"/>
    <n v="65878"/>
    <n v="67390"/>
    <n v="69148"/>
    <n v="96.4"/>
    <s v="N"/>
    <n v="64854"/>
    <n v="0"/>
  </r>
  <r>
    <n v="16"/>
    <x v="0"/>
    <x v="1"/>
    <n v="2021.3"/>
    <x v="8"/>
    <x v="7"/>
    <n v="68910"/>
    <n v="0"/>
    <x v="1"/>
    <n v="68606"/>
    <n v="69214"/>
    <n v="69148"/>
    <n v="99.7"/>
    <s v="N"/>
    <n v="68536"/>
    <n v="0"/>
  </r>
  <r>
    <n v="17"/>
    <x v="0"/>
    <x v="2"/>
    <n v="2020.4"/>
    <x v="4"/>
    <x v="4"/>
    <n v="14818"/>
    <n v="0"/>
    <x v="0"/>
    <n v="14656"/>
    <n v="14980"/>
    <n v="14629"/>
    <n v="101.3"/>
    <s v="N"/>
    <n v="13967"/>
    <n v="0"/>
  </r>
  <r>
    <n v="18"/>
    <x v="0"/>
    <x v="2"/>
    <n v="2020.4"/>
    <x v="5"/>
    <x v="4"/>
    <n v="14771"/>
    <n v="0"/>
    <x v="1"/>
    <n v="14671"/>
    <n v="14871"/>
    <n v="14629"/>
    <n v="101"/>
    <s v="N"/>
    <n v="14394"/>
    <n v="0"/>
  </r>
  <r>
    <n v="19"/>
    <x v="0"/>
    <x v="2"/>
    <n v="2021.1"/>
    <x v="5"/>
    <x v="5"/>
    <n v="16842"/>
    <n v="0"/>
    <x v="0"/>
    <n v="16645"/>
    <n v="17039"/>
    <n v="16697"/>
    <n v="100.9"/>
    <s v="Y"/>
    <n v="15917"/>
    <n v="0"/>
  </r>
  <r>
    <n v="20"/>
    <x v="0"/>
    <x v="2"/>
    <n v="2021.1"/>
    <x v="6"/>
    <x v="5"/>
    <n v="16798"/>
    <n v="0"/>
    <x v="1"/>
    <n v="16703"/>
    <n v="16893"/>
    <n v="16697"/>
    <n v="100.6"/>
    <s v="Y"/>
    <n v="16384"/>
    <n v="0"/>
  </r>
  <r>
    <n v="21"/>
    <x v="0"/>
    <x v="2"/>
    <n v="2021.2"/>
    <x v="6"/>
    <x v="6"/>
    <n v="22254"/>
    <n v="0"/>
    <x v="0"/>
    <n v="21992"/>
    <n v="22516"/>
    <n v="22247"/>
    <n v="100"/>
    <s v="Y"/>
    <n v="21029"/>
    <n v="0"/>
  </r>
  <r>
    <n v="22"/>
    <x v="0"/>
    <x v="2"/>
    <n v="2021.2"/>
    <x v="7"/>
    <x v="6"/>
    <n v="22366"/>
    <n v="0"/>
    <x v="1"/>
    <n v="22230"/>
    <n v="22502"/>
    <n v="22247"/>
    <n v="100.5"/>
    <s v="Y"/>
    <n v="21819"/>
    <n v="0"/>
  </r>
  <r>
    <n v="23"/>
    <x v="0"/>
    <x v="2"/>
    <n v="2021.3"/>
    <x v="7"/>
    <x v="7"/>
    <n v="20009"/>
    <n v="0"/>
    <x v="0"/>
    <n v="19782"/>
    <n v="20236"/>
    <n v="19925"/>
    <n v="100.4"/>
    <s v="Y"/>
    <n v="18857"/>
    <n v="0"/>
  </r>
  <r>
    <n v="24"/>
    <x v="0"/>
    <x v="2"/>
    <n v="2021.3"/>
    <x v="8"/>
    <x v="7"/>
    <n v="20115"/>
    <n v="0"/>
    <x v="1"/>
    <n v="19993"/>
    <n v="20237"/>
    <n v="19925"/>
    <n v="101"/>
    <s v="Y"/>
    <n v="19604"/>
    <n v="0"/>
  </r>
  <r>
    <n v="25"/>
    <x v="0"/>
    <x v="3"/>
    <n v="2019.4"/>
    <x v="0"/>
    <x v="0"/>
    <n v="272914"/>
    <n v="272894"/>
    <x v="0"/>
    <n v="270761"/>
    <n v="275067"/>
    <n v="276822"/>
    <n v="98.6"/>
    <s v="N"/>
    <n v="283734"/>
    <n v="98.6"/>
  </r>
  <r>
    <n v="26"/>
    <x v="0"/>
    <x v="3"/>
    <n v="2019.4"/>
    <x v="1"/>
    <x v="0"/>
    <n v="275867"/>
    <n v="275857"/>
    <x v="1"/>
    <n v="274567"/>
    <n v="277167"/>
    <n v="276822"/>
    <n v="99.7"/>
    <s v="N"/>
    <n v="281264"/>
    <n v="99.7"/>
  </r>
  <r>
    <n v="27"/>
    <x v="0"/>
    <x v="3"/>
    <n v="2020.1"/>
    <x v="1"/>
    <x v="1"/>
    <n v="272573"/>
    <n v="272510"/>
    <x v="0"/>
    <n v="270732"/>
    <n v="274414"/>
    <n v="275382"/>
    <n v="99"/>
    <s v="N"/>
    <n v="281976"/>
    <n v="99"/>
  </r>
  <r>
    <n v="28"/>
    <x v="0"/>
    <x v="3"/>
    <n v="2020.1"/>
    <x v="2"/>
    <x v="1"/>
    <n v="274897"/>
    <n v="0"/>
    <x v="1"/>
    <n v="273701"/>
    <n v="276093"/>
    <n v="275382"/>
    <n v="99.8"/>
    <s v="N"/>
    <n v="279951"/>
    <n v="0"/>
  </r>
  <r>
    <n v="29"/>
    <x v="0"/>
    <x v="3"/>
    <n v="2020.2"/>
    <x v="2"/>
    <x v="2"/>
    <n v="259923"/>
    <n v="259913"/>
    <x v="0"/>
    <n v="258391"/>
    <n v="261455"/>
    <n v="260983"/>
    <n v="99.6"/>
    <s v="Y"/>
    <n v="268681"/>
    <n v="99.6"/>
  </r>
  <r>
    <n v="30"/>
    <x v="0"/>
    <x v="3"/>
    <n v="2020.2"/>
    <x v="3"/>
    <x v="2"/>
    <n v="261287"/>
    <n v="0"/>
    <x v="1"/>
    <n v="259975"/>
    <n v="262599"/>
    <n v="260983"/>
    <n v="100.1"/>
    <s v="Y"/>
    <n v="266047"/>
    <n v="0"/>
  </r>
  <r>
    <n v="31"/>
    <x v="0"/>
    <x v="3"/>
    <n v="2020.3"/>
    <x v="3"/>
    <x v="3"/>
    <n v="272495"/>
    <n v="0"/>
    <x v="0"/>
    <n v="270726"/>
    <n v="274264"/>
    <n v="272157"/>
    <n v="100.1"/>
    <s v="Y"/>
    <n v="279046"/>
    <n v="0"/>
  </r>
  <r>
    <n v="32"/>
    <x v="0"/>
    <x v="3"/>
    <n v="2020.3"/>
    <x v="4"/>
    <x v="3"/>
    <n v="273113"/>
    <n v="0"/>
    <x v="1"/>
    <n v="271855"/>
    <n v="274371"/>
    <n v="272157"/>
    <n v="100.4"/>
    <s v="Y"/>
    <n v="277153"/>
    <n v="0"/>
  </r>
  <r>
    <n v="33"/>
    <x v="1"/>
    <x v="0"/>
    <n v="2019.4"/>
    <x v="0"/>
    <x v="0"/>
    <n v="497"/>
    <n v="0"/>
    <x v="0"/>
    <n v="481"/>
    <n v="513"/>
    <n v="493"/>
    <n v="100.8"/>
    <s v="Y"/>
    <n v="495"/>
    <n v="0"/>
  </r>
  <r>
    <n v="34"/>
    <x v="1"/>
    <x v="0"/>
    <n v="2019.4"/>
    <x v="1"/>
    <x v="0"/>
    <n v="495"/>
    <n v="0"/>
    <x v="1"/>
    <n v="488"/>
    <n v="502"/>
    <n v="493"/>
    <n v="100.4"/>
    <s v="Y"/>
    <n v="495"/>
    <n v="0"/>
  </r>
  <r>
    <n v="35"/>
    <x v="1"/>
    <x v="0"/>
    <n v="2020.1"/>
    <x v="1"/>
    <x v="1"/>
    <n v="508"/>
    <n v="0"/>
    <x v="0"/>
    <n v="492"/>
    <n v="524"/>
    <n v="507"/>
    <n v="100.2"/>
    <s v="Y"/>
    <n v="507"/>
    <n v="0"/>
  </r>
  <r>
    <n v="36"/>
    <x v="1"/>
    <x v="0"/>
    <n v="2020.1"/>
    <x v="2"/>
    <x v="1"/>
    <n v="507"/>
    <n v="0"/>
    <x v="1"/>
    <n v="501"/>
    <n v="513"/>
    <n v="507"/>
    <n v="100"/>
    <s v="Y"/>
    <n v="507"/>
    <n v="0"/>
  </r>
  <r>
    <n v="37"/>
    <x v="1"/>
    <x v="0"/>
    <n v="2020.2"/>
    <x v="2"/>
    <x v="2"/>
    <n v="453"/>
    <n v="0"/>
    <x v="0"/>
    <n v="438"/>
    <n v="468"/>
    <n v="452"/>
    <n v="100.2"/>
    <s v="Y"/>
    <n v="452"/>
    <n v="0"/>
  </r>
  <r>
    <n v="38"/>
    <x v="1"/>
    <x v="0"/>
    <n v="2020.2"/>
    <x v="3"/>
    <x v="2"/>
    <n v="452"/>
    <n v="0"/>
    <x v="1"/>
    <n v="450"/>
    <n v="454"/>
    <n v="452"/>
    <n v="100"/>
    <s v="Y"/>
    <n v="452"/>
    <n v="0"/>
  </r>
  <r>
    <n v="39"/>
    <x v="1"/>
    <x v="0"/>
    <n v="2020.3"/>
    <x v="3"/>
    <x v="3"/>
    <n v="420"/>
    <n v="0"/>
    <x v="0"/>
    <n v="406"/>
    <n v="434"/>
    <n v="419"/>
    <n v="100.2"/>
    <s v="Y"/>
    <n v="420"/>
    <n v="0"/>
  </r>
  <r>
    <n v="40"/>
    <x v="1"/>
    <x v="0"/>
    <n v="2020.3"/>
    <x v="4"/>
    <x v="3"/>
    <n v="419"/>
    <n v="0"/>
    <x v="1"/>
    <n v="417"/>
    <n v="421"/>
    <n v="419"/>
    <n v="100"/>
    <s v="Y"/>
    <n v="419"/>
    <n v="0"/>
  </r>
  <r>
    <n v="41"/>
    <x v="1"/>
    <x v="1"/>
    <n v="2020.4"/>
    <x v="4"/>
    <x v="4"/>
    <n v="679"/>
    <n v="0"/>
    <x v="0"/>
    <n v="642"/>
    <n v="716"/>
    <n v="706"/>
    <n v="96.2"/>
    <s v="Y"/>
    <n v="655"/>
    <n v="0"/>
  </r>
  <r>
    <n v="42"/>
    <x v="1"/>
    <x v="1"/>
    <n v="2020.4"/>
    <x v="5"/>
    <x v="4"/>
    <n v="694"/>
    <n v="0"/>
    <x v="1"/>
    <n v="685"/>
    <n v="703"/>
    <n v="706"/>
    <n v="98.3"/>
    <s v="Y"/>
    <n v="689"/>
    <n v="0"/>
  </r>
  <r>
    <n v="43"/>
    <x v="1"/>
    <x v="1"/>
    <n v="2021.1"/>
    <x v="5"/>
    <x v="5"/>
    <n v="1088"/>
    <n v="0"/>
    <x v="0"/>
    <n v="1029"/>
    <n v="1147"/>
    <n v="1104"/>
    <n v="98.6"/>
    <s v="Y"/>
    <n v="1050"/>
    <n v="0"/>
  </r>
  <r>
    <n v="44"/>
    <x v="1"/>
    <x v="1"/>
    <n v="2021.1"/>
    <x v="6"/>
    <x v="5"/>
    <n v="1097"/>
    <n v="0"/>
    <x v="1"/>
    <n v="1076"/>
    <n v="1118"/>
    <n v="1104"/>
    <n v="99.4"/>
    <s v="Y"/>
    <n v="1087"/>
    <n v="0"/>
  </r>
  <r>
    <n v="45"/>
    <x v="1"/>
    <x v="1"/>
    <n v="2021.2"/>
    <x v="6"/>
    <x v="6"/>
    <n v="1255"/>
    <n v="0"/>
    <x v="0"/>
    <n v="1183"/>
    <n v="1327"/>
    <n v="1347"/>
    <n v="93.2"/>
    <s v="N"/>
    <n v="1207"/>
    <n v="0"/>
  </r>
  <r>
    <n v="46"/>
    <x v="1"/>
    <x v="1"/>
    <n v="2021.2"/>
    <x v="7"/>
    <x v="6"/>
    <n v="1325"/>
    <n v="0"/>
    <x v="1"/>
    <n v="1299"/>
    <n v="1351"/>
    <n v="1347"/>
    <n v="98.4"/>
    <s v="N"/>
    <n v="1310"/>
    <n v="0"/>
  </r>
  <r>
    <n v="47"/>
    <x v="1"/>
    <x v="1"/>
    <n v="2021.3"/>
    <x v="7"/>
    <x v="7"/>
    <n v="1711"/>
    <n v="0"/>
    <x v="0"/>
    <n v="1593"/>
    <n v="1829"/>
    <n v="1746"/>
    <n v="98"/>
    <s v="Y"/>
    <n v="1629"/>
    <n v="0"/>
  </r>
  <r>
    <n v="48"/>
    <x v="1"/>
    <x v="1"/>
    <n v="2021.3"/>
    <x v="8"/>
    <x v="7"/>
    <n v="1756"/>
    <n v="0"/>
    <x v="1"/>
    <n v="1714"/>
    <n v="1798"/>
    <n v="1746"/>
    <n v="100.6"/>
    <s v="Y"/>
    <n v="1732"/>
    <n v="0"/>
  </r>
  <r>
    <n v="49"/>
    <x v="1"/>
    <x v="2"/>
    <n v="2020.4"/>
    <x v="4"/>
    <x v="4"/>
    <n v="371"/>
    <n v="0"/>
    <x v="0"/>
    <n v="351"/>
    <n v="391"/>
    <n v="377"/>
    <n v="98.4"/>
    <s v="Y"/>
    <n v="352"/>
    <n v="0"/>
  </r>
  <r>
    <n v="50"/>
    <x v="1"/>
    <x v="2"/>
    <n v="2020.4"/>
    <x v="5"/>
    <x v="4"/>
    <n v="376"/>
    <n v="0"/>
    <x v="1"/>
    <n v="366"/>
    <n v="386"/>
    <n v="377"/>
    <n v="99.7"/>
    <s v="Y"/>
    <n v="367"/>
    <n v="0"/>
  </r>
  <r>
    <n v="51"/>
    <x v="1"/>
    <x v="2"/>
    <n v="2021.1"/>
    <x v="5"/>
    <x v="5"/>
    <n v="518"/>
    <n v="0"/>
    <x v="0"/>
    <n v="497"/>
    <n v="539"/>
    <n v="503"/>
    <n v="103"/>
    <s v="Y"/>
    <n v="493"/>
    <n v="0"/>
  </r>
  <r>
    <n v="52"/>
    <x v="1"/>
    <x v="2"/>
    <n v="2021.1"/>
    <x v="6"/>
    <x v="5"/>
    <n v="508"/>
    <n v="0"/>
    <x v="1"/>
    <n v="496"/>
    <n v="520"/>
    <n v="503"/>
    <n v="101"/>
    <s v="Y"/>
    <n v="497"/>
    <n v="0"/>
  </r>
  <r>
    <n v="53"/>
    <x v="1"/>
    <x v="2"/>
    <n v="2021.2"/>
    <x v="6"/>
    <x v="6"/>
    <n v="755"/>
    <n v="0"/>
    <x v="0"/>
    <n v="728"/>
    <n v="782"/>
    <n v="776"/>
    <n v="97.3"/>
    <s v="Y"/>
    <n v="721"/>
    <n v="0"/>
  </r>
  <r>
    <n v="54"/>
    <x v="1"/>
    <x v="2"/>
    <n v="2021.2"/>
    <x v="7"/>
    <x v="6"/>
    <n v="777"/>
    <n v="0"/>
    <x v="1"/>
    <n v="757"/>
    <n v="797"/>
    <n v="776"/>
    <n v="100.1"/>
    <s v="Y"/>
    <n v="761"/>
    <n v="0"/>
  </r>
  <r>
    <n v="55"/>
    <x v="1"/>
    <x v="2"/>
    <n v="2021.3"/>
    <x v="7"/>
    <x v="7"/>
    <n v="412"/>
    <n v="0"/>
    <x v="0"/>
    <n v="398"/>
    <n v="426"/>
    <n v="416"/>
    <n v="99"/>
    <s v="Y"/>
    <n v="393"/>
    <n v="0"/>
  </r>
  <r>
    <n v="56"/>
    <x v="1"/>
    <x v="2"/>
    <n v="2021.3"/>
    <x v="8"/>
    <x v="7"/>
    <n v="418"/>
    <n v="0"/>
    <x v="1"/>
    <n v="409"/>
    <n v="427"/>
    <n v="416"/>
    <n v="100.5"/>
    <s v="Y"/>
    <n v="409"/>
    <n v="0"/>
  </r>
  <r>
    <n v="57"/>
    <x v="1"/>
    <x v="3"/>
    <n v="2019.4"/>
    <x v="0"/>
    <x v="0"/>
    <n v="6572"/>
    <n v="0"/>
    <x v="0"/>
    <n v="6480"/>
    <n v="6664"/>
    <n v="6967"/>
    <n v="94.3"/>
    <s v="N"/>
    <n v="6980"/>
    <n v="0"/>
  </r>
  <r>
    <n v="58"/>
    <x v="1"/>
    <x v="3"/>
    <n v="2019.4"/>
    <x v="1"/>
    <x v="0"/>
    <n v="6701"/>
    <n v="0"/>
    <x v="1"/>
    <n v="6647"/>
    <n v="6755"/>
    <n v="6967"/>
    <n v="96.2"/>
    <s v="N"/>
    <n v="6983"/>
    <n v="0"/>
  </r>
  <r>
    <n v="59"/>
    <x v="1"/>
    <x v="3"/>
    <n v="2020.1"/>
    <x v="1"/>
    <x v="1"/>
    <n v="6594"/>
    <n v="0"/>
    <x v="0"/>
    <n v="6510"/>
    <n v="6678"/>
    <n v="6937"/>
    <n v="95.1"/>
    <s v="N"/>
    <n v="6933"/>
    <n v="0"/>
  </r>
  <r>
    <n v="60"/>
    <x v="1"/>
    <x v="3"/>
    <n v="2020.1"/>
    <x v="2"/>
    <x v="1"/>
    <n v="6639"/>
    <n v="0"/>
    <x v="1"/>
    <n v="6600"/>
    <n v="6678"/>
    <n v="6937"/>
    <n v="95.7"/>
    <s v="N"/>
    <n v="6949"/>
    <n v="0"/>
  </r>
  <r>
    <n v="61"/>
    <x v="1"/>
    <x v="3"/>
    <n v="2020.2"/>
    <x v="2"/>
    <x v="2"/>
    <n v="6001"/>
    <n v="0"/>
    <x v="0"/>
    <n v="5891"/>
    <n v="6111"/>
    <n v="6404"/>
    <n v="93.7"/>
    <s v="N"/>
    <n v="6396"/>
    <n v="0"/>
  </r>
  <r>
    <n v="62"/>
    <x v="1"/>
    <x v="3"/>
    <n v="2020.2"/>
    <x v="3"/>
    <x v="2"/>
    <n v="6099"/>
    <n v="0"/>
    <x v="1"/>
    <n v="6044"/>
    <n v="6154"/>
    <n v="6404"/>
    <n v="95.2"/>
    <s v="N"/>
    <n v="6416"/>
    <n v="0"/>
  </r>
  <r>
    <n v="63"/>
    <x v="1"/>
    <x v="3"/>
    <n v="2020.3"/>
    <x v="3"/>
    <x v="3"/>
    <n v="6291"/>
    <n v="0"/>
    <x v="0"/>
    <n v="6177"/>
    <n v="6405"/>
    <n v="6722"/>
    <n v="93.6"/>
    <s v="N"/>
    <n v="6614"/>
    <n v="0"/>
  </r>
  <r>
    <n v="64"/>
    <x v="1"/>
    <x v="3"/>
    <n v="2020.3"/>
    <x v="4"/>
    <x v="3"/>
    <n v="6424"/>
    <n v="0"/>
    <x v="1"/>
    <n v="6376"/>
    <n v="6472"/>
    <n v="6722"/>
    <n v="95.6"/>
    <s v="N"/>
    <n v="6704"/>
    <n v="0"/>
  </r>
  <r>
    <n v="65"/>
    <x v="2"/>
    <x v="0"/>
    <n v="2019.4"/>
    <x v="0"/>
    <x v="0"/>
    <n v="7884"/>
    <n v="0"/>
    <x v="0"/>
    <n v="6982"/>
    <n v="8786"/>
    <n v="7040"/>
    <n v="112"/>
    <s v="Y"/>
    <n v="5617"/>
    <n v="0"/>
  </r>
  <r>
    <n v="66"/>
    <x v="2"/>
    <x v="0"/>
    <n v="2019.4"/>
    <x v="1"/>
    <x v="0"/>
    <n v="7413"/>
    <n v="0"/>
    <x v="1"/>
    <n v="7026"/>
    <n v="7800"/>
    <n v="7040"/>
    <n v="105.3"/>
    <s v="Y"/>
    <n v="6272"/>
    <n v="0"/>
  </r>
  <r>
    <n v="67"/>
    <x v="2"/>
    <x v="0"/>
    <n v="2020.1"/>
    <x v="1"/>
    <x v="1"/>
    <n v="7638"/>
    <n v="0"/>
    <x v="0"/>
    <n v="6789"/>
    <n v="8487"/>
    <n v="7287"/>
    <n v="104.8"/>
    <s v="Y"/>
    <n v="5519"/>
    <n v="0"/>
  </r>
  <r>
    <n v="68"/>
    <x v="2"/>
    <x v="0"/>
    <n v="2020.1"/>
    <x v="2"/>
    <x v="1"/>
    <n v="7415"/>
    <n v="0"/>
    <x v="1"/>
    <n v="7070"/>
    <n v="7760"/>
    <n v="7287"/>
    <n v="101.8"/>
    <s v="Y"/>
    <n v="6323"/>
    <n v="0"/>
  </r>
  <r>
    <n v="69"/>
    <x v="2"/>
    <x v="0"/>
    <n v="2020.2"/>
    <x v="2"/>
    <x v="2"/>
    <n v="6752"/>
    <n v="0"/>
    <x v="0"/>
    <n v="6205"/>
    <n v="7299"/>
    <n v="6711"/>
    <n v="100.6"/>
    <s v="Y"/>
    <n v="4919"/>
    <n v="0"/>
  </r>
  <r>
    <n v="70"/>
    <x v="2"/>
    <x v="0"/>
    <n v="2020.2"/>
    <x v="3"/>
    <x v="2"/>
    <n v="6831"/>
    <n v="0"/>
    <x v="1"/>
    <n v="6442"/>
    <n v="7220"/>
    <n v="6711"/>
    <n v="101.8"/>
    <s v="Y"/>
    <n v="5862"/>
    <n v="0"/>
  </r>
  <r>
    <n v="71"/>
    <x v="2"/>
    <x v="0"/>
    <n v="2020.3"/>
    <x v="3"/>
    <x v="3"/>
    <n v="7011"/>
    <n v="0"/>
    <x v="0"/>
    <n v="6335"/>
    <n v="7687"/>
    <n v="7010"/>
    <n v="100"/>
    <s v="Y"/>
    <n v="5160"/>
    <n v="0"/>
  </r>
  <r>
    <n v="72"/>
    <x v="2"/>
    <x v="0"/>
    <n v="2020.3"/>
    <x v="4"/>
    <x v="3"/>
    <n v="6992"/>
    <n v="0"/>
    <x v="1"/>
    <n v="6585"/>
    <n v="7399"/>
    <n v="7010"/>
    <n v="99.7"/>
    <s v="Y"/>
    <n v="6035"/>
    <n v="0"/>
  </r>
  <r>
    <n v="73"/>
    <x v="2"/>
    <x v="1"/>
    <n v="2020.4"/>
    <x v="4"/>
    <x v="4"/>
    <n v="6044"/>
    <n v="0"/>
    <x v="0"/>
    <n v="5828"/>
    <n v="6260"/>
    <n v="6946"/>
    <n v="87"/>
    <s v="N"/>
    <n v="5749"/>
    <n v="0"/>
  </r>
  <r>
    <n v="74"/>
    <x v="2"/>
    <x v="1"/>
    <n v="2020.4"/>
    <x v="5"/>
    <x v="4"/>
    <n v="6867"/>
    <n v="0"/>
    <x v="1"/>
    <n v="6831"/>
    <n v="6903"/>
    <n v="6946"/>
    <n v="98.9"/>
    <s v="N"/>
    <n v="6808"/>
    <n v="0"/>
  </r>
  <r>
    <n v="75"/>
    <x v="2"/>
    <x v="1"/>
    <n v="2021.1"/>
    <x v="5"/>
    <x v="5"/>
    <n v="7251"/>
    <n v="0"/>
    <x v="0"/>
    <n v="7027"/>
    <n v="7475"/>
    <n v="7240"/>
    <n v="100.2"/>
    <s v="Y"/>
    <n v="6911"/>
    <n v="0"/>
  </r>
  <r>
    <n v="76"/>
    <x v="2"/>
    <x v="1"/>
    <n v="2021.1"/>
    <x v="6"/>
    <x v="5"/>
    <n v="7200"/>
    <n v="0"/>
    <x v="1"/>
    <n v="7160"/>
    <n v="7240"/>
    <n v="7240"/>
    <n v="99.4"/>
    <s v="Y"/>
    <n v="7140"/>
    <n v="0"/>
  </r>
  <r>
    <n v="77"/>
    <x v="2"/>
    <x v="1"/>
    <n v="2021.2"/>
    <x v="6"/>
    <x v="6"/>
    <n v="20321"/>
    <n v="0"/>
    <x v="0"/>
    <n v="19678"/>
    <n v="20964"/>
    <n v="21815"/>
    <n v="93.2"/>
    <s v="N"/>
    <n v="19364"/>
    <n v="0"/>
  </r>
  <r>
    <n v="78"/>
    <x v="2"/>
    <x v="1"/>
    <n v="2021.2"/>
    <x v="7"/>
    <x v="6"/>
    <n v="21510"/>
    <n v="0"/>
    <x v="1"/>
    <n v="21394"/>
    <n v="21626"/>
    <n v="21815"/>
    <n v="98.6"/>
    <s v="N"/>
    <n v="21322"/>
    <n v="0"/>
  </r>
  <r>
    <n v="79"/>
    <x v="2"/>
    <x v="1"/>
    <n v="2021.3"/>
    <x v="7"/>
    <x v="7"/>
    <n v="19940"/>
    <n v="0"/>
    <x v="0"/>
    <n v="19333"/>
    <n v="20547"/>
    <n v="21388"/>
    <n v="93.2"/>
    <s v="N"/>
    <n v="18978"/>
    <n v="0"/>
  </r>
  <r>
    <n v="80"/>
    <x v="2"/>
    <x v="1"/>
    <n v="2021.3"/>
    <x v="8"/>
    <x v="7"/>
    <n v="21247"/>
    <n v="0"/>
    <x v="1"/>
    <n v="20971"/>
    <n v="21523"/>
    <n v="21388"/>
    <n v="99.3"/>
    <s v="N"/>
    <n v="21030"/>
    <n v="0"/>
  </r>
  <r>
    <n v="81"/>
    <x v="2"/>
    <x v="2"/>
    <n v="2020.4"/>
    <x v="4"/>
    <x v="4"/>
    <n v="4148"/>
    <n v="0"/>
    <x v="0"/>
    <n v="4056"/>
    <n v="4240"/>
    <n v="4140"/>
    <n v="100.2"/>
    <s v="Y"/>
    <n v="3891"/>
    <n v="0"/>
  </r>
  <r>
    <n v="82"/>
    <x v="2"/>
    <x v="2"/>
    <n v="2020.4"/>
    <x v="5"/>
    <x v="4"/>
    <n v="4170"/>
    <n v="0"/>
    <x v="1"/>
    <n v="4126"/>
    <n v="4214"/>
    <n v="4140"/>
    <n v="100.7"/>
    <s v="Y"/>
    <n v="4050"/>
    <n v="0"/>
  </r>
  <r>
    <n v="83"/>
    <x v="2"/>
    <x v="2"/>
    <n v="2021.1"/>
    <x v="5"/>
    <x v="5"/>
    <n v="4858"/>
    <n v="0"/>
    <x v="0"/>
    <n v="4752"/>
    <n v="4964"/>
    <n v="4801"/>
    <n v="101.2"/>
    <s v="Y"/>
    <n v="4555"/>
    <n v="0"/>
  </r>
  <r>
    <n v="84"/>
    <x v="2"/>
    <x v="2"/>
    <n v="2021.1"/>
    <x v="6"/>
    <x v="5"/>
    <n v="4840"/>
    <n v="0"/>
    <x v="1"/>
    <n v="4790"/>
    <n v="4890"/>
    <n v="4801"/>
    <n v="100.8"/>
    <s v="Y"/>
    <n v="4701"/>
    <n v="0"/>
  </r>
  <r>
    <n v="85"/>
    <x v="2"/>
    <x v="2"/>
    <n v="2021.2"/>
    <x v="6"/>
    <x v="6"/>
    <n v="5719"/>
    <n v="0"/>
    <x v="0"/>
    <n v="5602"/>
    <n v="5836"/>
    <n v="5773"/>
    <n v="99.1"/>
    <s v="Y"/>
    <n v="5362"/>
    <n v="0"/>
  </r>
  <r>
    <n v="86"/>
    <x v="2"/>
    <x v="2"/>
    <n v="2021.2"/>
    <x v="7"/>
    <x v="6"/>
    <n v="5780"/>
    <n v="0"/>
    <x v="1"/>
    <n v="5699"/>
    <n v="5861"/>
    <n v="5773"/>
    <n v="100.1"/>
    <s v="Y"/>
    <n v="5618"/>
    <n v="0"/>
  </r>
  <r>
    <n v="87"/>
    <x v="2"/>
    <x v="2"/>
    <n v="2021.3"/>
    <x v="7"/>
    <x v="7"/>
    <n v="6725"/>
    <n v="0"/>
    <x v="0"/>
    <n v="6577"/>
    <n v="6873"/>
    <n v="6671"/>
    <n v="100.8"/>
    <s v="Y"/>
    <n v="6305"/>
    <n v="0"/>
  </r>
  <r>
    <n v="88"/>
    <x v="2"/>
    <x v="2"/>
    <n v="2021.3"/>
    <x v="8"/>
    <x v="7"/>
    <n v="6743"/>
    <n v="0"/>
    <x v="1"/>
    <n v="6670"/>
    <n v="6816"/>
    <n v="6671"/>
    <n v="101.1"/>
    <s v="Y"/>
    <n v="6556"/>
    <n v="0"/>
  </r>
  <r>
    <n v="89"/>
    <x v="2"/>
    <x v="3"/>
    <n v="2019.4"/>
    <x v="0"/>
    <x v="0"/>
    <n v="86080"/>
    <n v="0"/>
    <x v="0"/>
    <n v="84691"/>
    <n v="87469"/>
    <n v="86731"/>
    <n v="99.2"/>
    <s v="Y"/>
    <n v="89576"/>
    <n v="0"/>
  </r>
  <r>
    <n v="90"/>
    <x v="2"/>
    <x v="3"/>
    <n v="2019.4"/>
    <x v="1"/>
    <x v="0"/>
    <n v="87515"/>
    <n v="0"/>
    <x v="1"/>
    <n v="86749"/>
    <n v="88281"/>
    <n v="86731"/>
    <n v="100.9"/>
    <s v="Y"/>
    <n v="88849"/>
    <n v="0"/>
  </r>
  <r>
    <n v="91"/>
    <x v="2"/>
    <x v="3"/>
    <n v="2020.1"/>
    <x v="1"/>
    <x v="1"/>
    <n v="86511"/>
    <n v="0"/>
    <x v="0"/>
    <n v="85297"/>
    <n v="87725"/>
    <n v="86296"/>
    <n v="100.2"/>
    <s v="Y"/>
    <n v="89268"/>
    <n v="0"/>
  </r>
  <r>
    <n v="92"/>
    <x v="2"/>
    <x v="3"/>
    <n v="2020.1"/>
    <x v="2"/>
    <x v="1"/>
    <n v="86992"/>
    <n v="0"/>
    <x v="1"/>
    <n v="86311"/>
    <n v="87673"/>
    <n v="86296"/>
    <n v="100.8"/>
    <s v="Y"/>
    <n v="88387"/>
    <n v="0"/>
  </r>
  <r>
    <n v="93"/>
    <x v="2"/>
    <x v="3"/>
    <n v="2020.2"/>
    <x v="2"/>
    <x v="2"/>
    <n v="82687"/>
    <n v="0"/>
    <x v="0"/>
    <n v="81754"/>
    <n v="83620"/>
    <n v="82370"/>
    <n v="100.4"/>
    <s v="Y"/>
    <n v="85420"/>
    <n v="0"/>
  </r>
  <r>
    <n v="94"/>
    <x v="2"/>
    <x v="3"/>
    <n v="2020.2"/>
    <x v="3"/>
    <x v="2"/>
    <n v="82981"/>
    <n v="0"/>
    <x v="1"/>
    <n v="82072"/>
    <n v="83890"/>
    <n v="82370"/>
    <n v="100.7"/>
    <s v="Y"/>
    <n v="84444"/>
    <n v="0"/>
  </r>
  <r>
    <n v="95"/>
    <x v="2"/>
    <x v="3"/>
    <n v="2020.3"/>
    <x v="3"/>
    <x v="3"/>
    <n v="86160"/>
    <n v="0"/>
    <x v="0"/>
    <n v="84854"/>
    <n v="87466"/>
    <n v="85627"/>
    <n v="100.6"/>
    <s v="Y"/>
    <n v="88421"/>
    <n v="0"/>
  </r>
  <r>
    <n v="96"/>
    <x v="2"/>
    <x v="3"/>
    <n v="2020.3"/>
    <x v="4"/>
    <x v="3"/>
    <n v="86494"/>
    <n v="0"/>
    <x v="1"/>
    <n v="85574"/>
    <n v="87414"/>
    <n v="85627"/>
    <n v="101"/>
    <s v="Y"/>
    <n v="87636"/>
    <n v="0"/>
  </r>
  <r>
    <n v="97"/>
    <x v="3"/>
    <x v="0"/>
    <n v="2019.4"/>
    <x v="0"/>
    <x v="0"/>
    <n v="294"/>
    <n v="314"/>
    <x v="0"/>
    <n v="184"/>
    <n v="404"/>
    <n v="279"/>
    <n v="105.4"/>
    <s v="Y"/>
    <n v="243"/>
    <n v="112.5"/>
  </r>
  <r>
    <n v="98"/>
    <x v="3"/>
    <x v="0"/>
    <n v="2019.4"/>
    <x v="1"/>
    <x v="0"/>
    <n v="286"/>
    <n v="296"/>
    <x v="1"/>
    <n v="229"/>
    <n v="343"/>
    <n v="279"/>
    <n v="102.5"/>
    <s v="Y"/>
    <n v="268"/>
    <n v="106.1"/>
  </r>
  <r>
    <n v="99"/>
    <x v="3"/>
    <x v="0"/>
    <n v="2020.1"/>
    <x v="1"/>
    <x v="1"/>
    <n v="356"/>
    <n v="383"/>
    <x v="0"/>
    <n v="212"/>
    <n v="500"/>
    <n v="373"/>
    <n v="95.4"/>
    <s v="Y"/>
    <n v="301"/>
    <n v="102.7"/>
  </r>
  <r>
    <n v="100"/>
    <x v="3"/>
    <x v="0"/>
    <n v="2020.1"/>
    <x v="2"/>
    <x v="1"/>
    <n v="368"/>
    <n v="0"/>
    <x v="1"/>
    <n v="324"/>
    <n v="412"/>
    <n v="373"/>
    <n v="98.7"/>
    <s v="Y"/>
    <n v="341"/>
    <n v="0"/>
  </r>
  <r>
    <n v="101"/>
    <x v="3"/>
    <x v="0"/>
    <n v="2020.2"/>
    <x v="2"/>
    <x v="2"/>
    <n v="225"/>
    <n v="235"/>
    <x v="0"/>
    <n v="142"/>
    <n v="308"/>
    <n v="251"/>
    <n v="89.6"/>
    <s v="Y"/>
    <n v="189"/>
    <n v="93.6"/>
  </r>
  <r>
    <n v="102"/>
    <x v="3"/>
    <x v="0"/>
    <n v="2020.2"/>
    <x v="3"/>
    <x v="2"/>
    <n v="231"/>
    <n v="0"/>
    <x v="1"/>
    <n v="212"/>
    <n v="250"/>
    <n v="251"/>
    <n v="92"/>
    <s v="Y"/>
    <n v="217"/>
    <n v="0"/>
  </r>
  <r>
    <n v="103"/>
    <x v="3"/>
    <x v="0"/>
    <n v="2020.3"/>
    <x v="3"/>
    <x v="3"/>
    <n v="216"/>
    <n v="0"/>
    <x v="0"/>
    <n v="172"/>
    <n v="260"/>
    <n v="292"/>
    <n v="74"/>
    <s v="N"/>
    <n v="183"/>
    <n v="0"/>
  </r>
  <r>
    <n v="104"/>
    <x v="3"/>
    <x v="0"/>
    <n v="2020.3"/>
    <x v="4"/>
    <x v="3"/>
    <n v="259"/>
    <n v="0"/>
    <x v="1"/>
    <n v="247"/>
    <n v="271"/>
    <n v="292"/>
    <n v="88.7"/>
    <s v="N"/>
    <n v="246"/>
    <n v="0"/>
  </r>
  <r>
    <n v="105"/>
    <x v="3"/>
    <x v="1"/>
    <n v="2020.4"/>
    <x v="4"/>
    <x v="4"/>
    <n v="345"/>
    <n v="0"/>
    <x v="0"/>
    <n v="334"/>
    <n v="356"/>
    <n v="343"/>
    <n v="100.6"/>
    <s v="Y"/>
    <n v="341"/>
    <n v="0"/>
  </r>
  <r>
    <n v="106"/>
    <x v="3"/>
    <x v="1"/>
    <n v="2020.4"/>
    <x v="5"/>
    <x v="4"/>
    <n v="343"/>
    <n v="0"/>
    <x v="1"/>
    <n v="342"/>
    <n v="344"/>
    <n v="343"/>
    <n v="100"/>
    <s v="Y"/>
    <n v="343"/>
    <n v="0"/>
  </r>
  <r>
    <n v="107"/>
    <x v="3"/>
    <x v="1"/>
    <n v="2021.1"/>
    <x v="5"/>
    <x v="5"/>
    <n v="387"/>
    <n v="0"/>
    <x v="0"/>
    <n v="374"/>
    <n v="400"/>
    <n v="382"/>
    <n v="101.3"/>
    <s v="Y"/>
    <n v="381"/>
    <n v="0"/>
  </r>
  <r>
    <n v="108"/>
    <x v="3"/>
    <x v="1"/>
    <n v="2021.1"/>
    <x v="6"/>
    <x v="5"/>
    <n v="382"/>
    <n v="0"/>
    <x v="1"/>
    <n v="380"/>
    <n v="384"/>
    <n v="382"/>
    <n v="100"/>
    <s v="Y"/>
    <n v="382"/>
    <n v="0"/>
  </r>
  <r>
    <n v="109"/>
    <x v="3"/>
    <x v="1"/>
    <n v="2021.2"/>
    <x v="6"/>
    <x v="6"/>
    <n v="649"/>
    <n v="0"/>
    <x v="0"/>
    <n v="626"/>
    <n v="672"/>
    <n v="654"/>
    <n v="99.2"/>
    <s v="Y"/>
    <n v="638"/>
    <n v="0"/>
  </r>
  <r>
    <n v="110"/>
    <x v="3"/>
    <x v="1"/>
    <n v="2021.2"/>
    <x v="7"/>
    <x v="6"/>
    <n v="653"/>
    <n v="0"/>
    <x v="1"/>
    <n v="650"/>
    <n v="656"/>
    <n v="654"/>
    <n v="99.8"/>
    <s v="Y"/>
    <n v="652"/>
    <n v="0"/>
  </r>
  <r>
    <n v="111"/>
    <x v="3"/>
    <x v="1"/>
    <n v="2021.3"/>
    <x v="7"/>
    <x v="7"/>
    <n v="937"/>
    <n v="0"/>
    <x v="0"/>
    <n v="905"/>
    <n v="969"/>
    <n v="953"/>
    <n v="98.3"/>
    <s v="Y"/>
    <n v="919"/>
    <n v="0"/>
  </r>
  <r>
    <n v="112"/>
    <x v="3"/>
    <x v="1"/>
    <n v="2021.3"/>
    <x v="8"/>
    <x v="7"/>
    <n v="950"/>
    <n v="0"/>
    <x v="1"/>
    <n v="946"/>
    <n v="954"/>
    <n v="953"/>
    <n v="99.7"/>
    <s v="Y"/>
    <n v="949"/>
    <n v="0"/>
  </r>
  <r>
    <n v="113"/>
    <x v="3"/>
    <x v="2"/>
    <n v="2020.4"/>
    <x v="4"/>
    <x v="4"/>
    <n v="134"/>
    <n v="0"/>
    <x v="0"/>
    <n v="126"/>
    <n v="142"/>
    <n v="130"/>
    <n v="103.1"/>
    <s v="Y"/>
    <n v="126"/>
    <n v="0"/>
  </r>
  <r>
    <n v="114"/>
    <x v="3"/>
    <x v="2"/>
    <n v="2020.4"/>
    <x v="5"/>
    <x v="4"/>
    <n v="134"/>
    <n v="0"/>
    <x v="1"/>
    <n v="127"/>
    <n v="141"/>
    <n v="130"/>
    <n v="103.1"/>
    <s v="Y"/>
    <n v="129"/>
    <n v="0"/>
  </r>
  <r>
    <n v="115"/>
    <x v="3"/>
    <x v="2"/>
    <n v="2021.1"/>
    <x v="5"/>
    <x v="5"/>
    <n v="221"/>
    <n v="0"/>
    <x v="0"/>
    <n v="207"/>
    <n v="235"/>
    <n v="219"/>
    <n v="100.9"/>
    <s v="Y"/>
    <n v="208"/>
    <n v="0"/>
  </r>
  <r>
    <n v="116"/>
    <x v="3"/>
    <x v="2"/>
    <n v="2021.1"/>
    <x v="6"/>
    <x v="5"/>
    <n v="224"/>
    <n v="0"/>
    <x v="1"/>
    <n v="214"/>
    <n v="234"/>
    <n v="219"/>
    <n v="102.3"/>
    <s v="Y"/>
    <n v="216"/>
    <n v="0"/>
  </r>
  <r>
    <n v="117"/>
    <x v="3"/>
    <x v="2"/>
    <n v="2021.2"/>
    <x v="6"/>
    <x v="6"/>
    <n v="376"/>
    <n v="0"/>
    <x v="0"/>
    <n v="354"/>
    <n v="398"/>
    <n v="365"/>
    <n v="103"/>
    <s v="Y"/>
    <n v="352"/>
    <n v="0"/>
  </r>
  <r>
    <n v="118"/>
    <x v="3"/>
    <x v="2"/>
    <n v="2021.2"/>
    <x v="7"/>
    <x v="6"/>
    <n v="373"/>
    <n v="0"/>
    <x v="1"/>
    <n v="355"/>
    <n v="391"/>
    <n v="365"/>
    <n v="102.2"/>
    <s v="Y"/>
    <n v="359"/>
    <n v="0"/>
  </r>
  <r>
    <n v="119"/>
    <x v="3"/>
    <x v="2"/>
    <n v="2021.3"/>
    <x v="7"/>
    <x v="7"/>
    <n v="222"/>
    <n v="0"/>
    <x v="0"/>
    <n v="210"/>
    <n v="234"/>
    <n v="227"/>
    <n v="97.8"/>
    <s v="Y"/>
    <n v="207"/>
    <n v="0"/>
  </r>
  <r>
    <n v="120"/>
    <x v="3"/>
    <x v="2"/>
    <n v="2021.3"/>
    <x v="8"/>
    <x v="7"/>
    <n v="233"/>
    <n v="0"/>
    <x v="1"/>
    <n v="220"/>
    <n v="246"/>
    <n v="227"/>
    <n v="102.6"/>
    <s v="Y"/>
    <n v="225"/>
    <n v="0"/>
  </r>
  <r>
    <n v="121"/>
    <x v="3"/>
    <x v="3"/>
    <n v="2019.4"/>
    <x v="0"/>
    <x v="0"/>
    <n v="3462"/>
    <n v="3442"/>
    <x v="0"/>
    <n v="3337"/>
    <n v="3587"/>
    <n v="3463"/>
    <n v="100"/>
    <s v="Y"/>
    <n v="3576"/>
    <n v="99.4"/>
  </r>
  <r>
    <n v="122"/>
    <x v="3"/>
    <x v="3"/>
    <n v="2019.4"/>
    <x v="1"/>
    <x v="0"/>
    <n v="3474"/>
    <n v="3464"/>
    <x v="1"/>
    <n v="3413"/>
    <n v="3535"/>
    <n v="3463"/>
    <n v="100.3"/>
    <s v="Y"/>
    <n v="3516"/>
    <n v="100"/>
  </r>
  <r>
    <n v="123"/>
    <x v="3"/>
    <x v="3"/>
    <n v="2020.1"/>
    <x v="1"/>
    <x v="1"/>
    <n v="3381"/>
    <n v="3344"/>
    <x v="0"/>
    <n v="3224"/>
    <n v="3538"/>
    <n v="3359"/>
    <n v="100.7"/>
    <s v="Y"/>
    <n v="3484"/>
    <n v="99.6"/>
  </r>
  <r>
    <n v="124"/>
    <x v="3"/>
    <x v="3"/>
    <n v="2020.1"/>
    <x v="2"/>
    <x v="1"/>
    <n v="3370"/>
    <n v="0"/>
    <x v="1"/>
    <n v="3323"/>
    <n v="3417"/>
    <n v="3359"/>
    <n v="100.3"/>
    <s v="Y"/>
    <n v="3421"/>
    <n v="0"/>
  </r>
  <r>
    <n v="125"/>
    <x v="3"/>
    <x v="3"/>
    <n v="2020.2"/>
    <x v="2"/>
    <x v="2"/>
    <n v="3006"/>
    <n v="2996"/>
    <x v="0"/>
    <n v="2908"/>
    <n v="3104"/>
    <n v="2957"/>
    <n v="101.7"/>
    <s v="Y"/>
    <n v="3114"/>
    <n v="101.3"/>
  </r>
  <r>
    <n v="126"/>
    <x v="3"/>
    <x v="3"/>
    <n v="2020.2"/>
    <x v="3"/>
    <x v="2"/>
    <n v="3005"/>
    <n v="0"/>
    <x v="1"/>
    <n v="2974"/>
    <n v="3036"/>
    <n v="2957"/>
    <n v="101.6"/>
    <s v="Y"/>
    <n v="3052"/>
    <n v="0"/>
  </r>
  <r>
    <n v="127"/>
    <x v="3"/>
    <x v="3"/>
    <n v="2020.3"/>
    <x v="3"/>
    <x v="3"/>
    <n v="3282"/>
    <n v="0"/>
    <x v="0"/>
    <n v="3224"/>
    <n v="3340"/>
    <n v="3166"/>
    <n v="103.7"/>
    <s v="N"/>
    <n v="3362"/>
    <n v="0"/>
  </r>
  <r>
    <n v="128"/>
    <x v="3"/>
    <x v="3"/>
    <n v="2020.3"/>
    <x v="4"/>
    <x v="3"/>
    <n v="3218"/>
    <n v="0"/>
    <x v="1"/>
    <n v="3194"/>
    <n v="3242"/>
    <n v="3166"/>
    <n v="101.6"/>
    <s v="N"/>
    <n v="3257"/>
    <n v="0"/>
  </r>
  <r>
    <n v="129"/>
    <x v="4"/>
    <x v="0"/>
    <n v="2019.4"/>
    <x v="0"/>
    <x v="0"/>
    <n v="5045"/>
    <n v="0"/>
    <x v="0"/>
    <n v="4613"/>
    <n v="5477"/>
    <n v="4623"/>
    <n v="109.1"/>
    <s v="Y"/>
    <n v="4137"/>
    <n v="0"/>
  </r>
  <r>
    <n v="130"/>
    <x v="4"/>
    <x v="0"/>
    <n v="2019.4"/>
    <x v="1"/>
    <x v="0"/>
    <n v="4832"/>
    <n v="0"/>
    <x v="1"/>
    <n v="4571"/>
    <n v="5093"/>
    <n v="4623"/>
    <n v="104.5"/>
    <s v="Y"/>
    <n v="4412"/>
    <n v="0"/>
  </r>
  <r>
    <n v="131"/>
    <x v="4"/>
    <x v="0"/>
    <n v="2020.1"/>
    <x v="1"/>
    <x v="1"/>
    <n v="5145"/>
    <n v="0"/>
    <x v="0"/>
    <n v="4685"/>
    <n v="5605"/>
    <n v="4702"/>
    <n v="109.4"/>
    <s v="Y"/>
    <n v="4255"/>
    <n v="0"/>
  </r>
  <r>
    <n v="132"/>
    <x v="4"/>
    <x v="0"/>
    <n v="2020.1"/>
    <x v="2"/>
    <x v="1"/>
    <n v="4903"/>
    <n v="0"/>
    <x v="1"/>
    <n v="4680"/>
    <n v="5126"/>
    <n v="4702"/>
    <n v="104.3"/>
    <s v="Y"/>
    <n v="4491"/>
    <n v="0"/>
  </r>
  <r>
    <n v="133"/>
    <x v="4"/>
    <x v="0"/>
    <n v="2020.2"/>
    <x v="2"/>
    <x v="2"/>
    <n v="4848"/>
    <n v="0"/>
    <x v="0"/>
    <n v="4512"/>
    <n v="5184"/>
    <n v="4607"/>
    <n v="105.2"/>
    <s v="Y"/>
    <n v="4032"/>
    <n v="0"/>
  </r>
  <r>
    <n v="134"/>
    <x v="4"/>
    <x v="0"/>
    <n v="2020.2"/>
    <x v="3"/>
    <x v="2"/>
    <n v="4717"/>
    <n v="0"/>
    <x v="1"/>
    <n v="4531"/>
    <n v="4903"/>
    <n v="4607"/>
    <n v="102.4"/>
    <s v="Y"/>
    <n v="4354"/>
    <n v="0"/>
  </r>
  <r>
    <n v="135"/>
    <x v="4"/>
    <x v="0"/>
    <n v="2020.3"/>
    <x v="3"/>
    <x v="3"/>
    <n v="4938"/>
    <n v="0"/>
    <x v="0"/>
    <n v="4571"/>
    <n v="5305"/>
    <n v="4848"/>
    <n v="101.9"/>
    <s v="Y"/>
    <n v="4133"/>
    <n v="0"/>
  </r>
  <r>
    <n v="136"/>
    <x v="4"/>
    <x v="0"/>
    <n v="2020.3"/>
    <x v="4"/>
    <x v="3"/>
    <n v="4956"/>
    <n v="0"/>
    <x v="1"/>
    <n v="4764"/>
    <n v="5148"/>
    <n v="4848"/>
    <n v="102.2"/>
    <s v="Y"/>
    <n v="4582"/>
    <n v="0"/>
  </r>
  <r>
    <n v="137"/>
    <x v="4"/>
    <x v="1"/>
    <n v="2020.4"/>
    <x v="4"/>
    <x v="4"/>
    <n v="5205"/>
    <n v="0"/>
    <x v="0"/>
    <n v="5162"/>
    <n v="5248"/>
    <n v="5363"/>
    <n v="97.1"/>
    <s v="N"/>
    <n v="5062"/>
    <n v="0"/>
  </r>
  <r>
    <n v="138"/>
    <x v="4"/>
    <x v="1"/>
    <n v="2020.4"/>
    <x v="5"/>
    <x v="4"/>
    <n v="5337"/>
    <n v="0"/>
    <x v="1"/>
    <n v="5327"/>
    <n v="5347"/>
    <n v="5363"/>
    <n v="99.5"/>
    <s v="N"/>
    <n v="5318"/>
    <n v="0"/>
  </r>
  <r>
    <n v="139"/>
    <x v="4"/>
    <x v="1"/>
    <n v="2021.1"/>
    <x v="5"/>
    <x v="5"/>
    <n v="7311"/>
    <n v="0"/>
    <x v="0"/>
    <n v="7249"/>
    <n v="7373"/>
    <n v="7238"/>
    <n v="101"/>
    <s v="N"/>
    <n v="7115"/>
    <n v="0"/>
  </r>
  <r>
    <n v="140"/>
    <x v="4"/>
    <x v="1"/>
    <n v="2021.1"/>
    <x v="6"/>
    <x v="5"/>
    <n v="7247"/>
    <n v="0"/>
    <x v="1"/>
    <n v="7225"/>
    <n v="7269"/>
    <n v="7238"/>
    <n v="100.1"/>
    <s v="N"/>
    <n v="7217"/>
    <n v="0"/>
  </r>
  <r>
    <n v="141"/>
    <x v="4"/>
    <x v="1"/>
    <n v="2021.2"/>
    <x v="6"/>
    <x v="6"/>
    <n v="16822"/>
    <n v="0"/>
    <x v="0"/>
    <n v="16618"/>
    <n v="17026"/>
    <n v="17194"/>
    <n v="97.8"/>
    <s v="N"/>
    <n v="16350"/>
    <n v="0"/>
  </r>
  <r>
    <n v="142"/>
    <x v="4"/>
    <x v="1"/>
    <n v="2021.2"/>
    <x v="7"/>
    <x v="6"/>
    <n v="17169"/>
    <n v="0"/>
    <x v="1"/>
    <n v="17108"/>
    <n v="17230"/>
    <n v="17194"/>
    <n v="99.9"/>
    <s v="N"/>
    <n v="17092"/>
    <n v="0"/>
  </r>
  <r>
    <n v="143"/>
    <x v="4"/>
    <x v="1"/>
    <n v="2021.3"/>
    <x v="7"/>
    <x v="7"/>
    <n v="15018"/>
    <n v="0"/>
    <x v="0"/>
    <n v="14787"/>
    <n v="15249"/>
    <n v="15587"/>
    <n v="96.3"/>
    <s v="N"/>
    <n v="14581"/>
    <n v="0"/>
  </r>
  <r>
    <n v="144"/>
    <x v="4"/>
    <x v="1"/>
    <n v="2021.3"/>
    <x v="8"/>
    <x v="7"/>
    <n v="15552"/>
    <n v="0"/>
    <x v="1"/>
    <n v="15477"/>
    <n v="15627"/>
    <n v="15587"/>
    <n v="99.8"/>
    <s v="N"/>
    <n v="15473"/>
    <n v="0"/>
  </r>
  <r>
    <n v="145"/>
    <x v="4"/>
    <x v="2"/>
    <n v="2020.4"/>
    <x v="4"/>
    <x v="4"/>
    <n v="4013"/>
    <n v="0"/>
    <x v="0"/>
    <n v="3928"/>
    <n v="4098"/>
    <n v="3918"/>
    <n v="102.4"/>
    <s v="N"/>
    <n v="3776"/>
    <n v="0"/>
  </r>
  <r>
    <n v="146"/>
    <x v="4"/>
    <x v="2"/>
    <n v="2020.4"/>
    <x v="5"/>
    <x v="4"/>
    <n v="3954"/>
    <n v="0"/>
    <x v="1"/>
    <n v="3898"/>
    <n v="4010"/>
    <n v="3918"/>
    <n v="100.9"/>
    <s v="N"/>
    <n v="3867"/>
    <n v="0"/>
  </r>
  <r>
    <n v="147"/>
    <x v="4"/>
    <x v="2"/>
    <n v="2021.1"/>
    <x v="5"/>
    <x v="5"/>
    <n v="4429"/>
    <n v="0"/>
    <x v="0"/>
    <n v="4321"/>
    <n v="4537"/>
    <n v="4369"/>
    <n v="101.4"/>
    <s v="Y"/>
    <n v="4180"/>
    <n v="0"/>
  </r>
  <r>
    <n v="148"/>
    <x v="4"/>
    <x v="2"/>
    <n v="2021.1"/>
    <x v="6"/>
    <x v="5"/>
    <n v="4406"/>
    <n v="0"/>
    <x v="1"/>
    <n v="4363"/>
    <n v="4449"/>
    <n v="4369"/>
    <n v="100.8"/>
    <s v="Y"/>
    <n v="4315"/>
    <n v="0"/>
  </r>
  <r>
    <n v="149"/>
    <x v="4"/>
    <x v="2"/>
    <n v="2021.2"/>
    <x v="6"/>
    <x v="6"/>
    <n v="5531"/>
    <n v="0"/>
    <x v="0"/>
    <n v="5389"/>
    <n v="5673"/>
    <n v="5453"/>
    <n v="101.4"/>
    <s v="Y"/>
    <n v="5234"/>
    <n v="0"/>
  </r>
  <r>
    <n v="150"/>
    <x v="4"/>
    <x v="2"/>
    <n v="2021.2"/>
    <x v="7"/>
    <x v="6"/>
    <n v="5494"/>
    <n v="0"/>
    <x v="1"/>
    <n v="5439"/>
    <n v="5549"/>
    <n v="5453"/>
    <n v="100.8"/>
    <s v="Y"/>
    <n v="5383"/>
    <n v="0"/>
  </r>
  <r>
    <n v="151"/>
    <x v="4"/>
    <x v="2"/>
    <n v="2021.3"/>
    <x v="7"/>
    <x v="7"/>
    <n v="4639"/>
    <n v="0"/>
    <x v="0"/>
    <n v="4539"/>
    <n v="4739"/>
    <n v="4621"/>
    <n v="100.4"/>
    <s v="Y"/>
    <n v="4395"/>
    <n v="0"/>
  </r>
  <r>
    <n v="152"/>
    <x v="4"/>
    <x v="2"/>
    <n v="2021.3"/>
    <x v="8"/>
    <x v="7"/>
    <n v="4656"/>
    <n v="0"/>
    <x v="1"/>
    <n v="4625"/>
    <n v="4687"/>
    <n v="4621"/>
    <n v="100.8"/>
    <s v="Y"/>
    <n v="4567"/>
    <n v="0"/>
  </r>
  <r>
    <n v="153"/>
    <x v="4"/>
    <x v="3"/>
    <n v="2019.4"/>
    <x v="0"/>
    <x v="0"/>
    <n v="58796"/>
    <n v="0"/>
    <x v="0"/>
    <n v="57804"/>
    <n v="59788"/>
    <n v="60465"/>
    <n v="97.2"/>
    <s v="N"/>
    <n v="61596"/>
    <n v="0"/>
  </r>
  <r>
    <n v="154"/>
    <x v="4"/>
    <x v="3"/>
    <n v="2019.4"/>
    <x v="1"/>
    <x v="0"/>
    <n v="59489"/>
    <n v="0"/>
    <x v="1"/>
    <n v="59029"/>
    <n v="59949"/>
    <n v="60465"/>
    <n v="98.4"/>
    <s v="N"/>
    <n v="61105"/>
    <n v="0"/>
  </r>
  <r>
    <n v="155"/>
    <x v="4"/>
    <x v="3"/>
    <n v="2020.1"/>
    <x v="1"/>
    <x v="1"/>
    <n v="58612"/>
    <n v="0"/>
    <x v="0"/>
    <n v="57922"/>
    <n v="59302"/>
    <n v="60293"/>
    <n v="97.2"/>
    <s v="N"/>
    <n v="61165"/>
    <n v="0"/>
  </r>
  <r>
    <n v="156"/>
    <x v="4"/>
    <x v="3"/>
    <n v="2020.1"/>
    <x v="2"/>
    <x v="1"/>
    <n v="59310"/>
    <n v="0"/>
    <x v="1"/>
    <n v="58927"/>
    <n v="59693"/>
    <n v="60293"/>
    <n v="98.4"/>
    <s v="N"/>
    <n v="60916"/>
    <n v="0"/>
  </r>
  <r>
    <n v="157"/>
    <x v="4"/>
    <x v="3"/>
    <n v="2020.2"/>
    <x v="2"/>
    <x v="2"/>
    <n v="55293"/>
    <n v="0"/>
    <x v="0"/>
    <n v="54754"/>
    <n v="55832"/>
    <n v="56847"/>
    <n v="97.3"/>
    <s v="N"/>
    <n v="57869"/>
    <n v="0"/>
  </r>
  <r>
    <n v="158"/>
    <x v="4"/>
    <x v="3"/>
    <n v="2020.2"/>
    <x v="3"/>
    <x v="2"/>
    <n v="55936"/>
    <n v="0"/>
    <x v="1"/>
    <n v="55575"/>
    <n v="56297"/>
    <n v="56847"/>
    <n v="98.4"/>
    <s v="N"/>
    <n v="57533"/>
    <n v="0"/>
  </r>
  <r>
    <n v="159"/>
    <x v="4"/>
    <x v="3"/>
    <n v="2020.3"/>
    <x v="3"/>
    <x v="3"/>
    <n v="57381"/>
    <n v="0"/>
    <x v="0"/>
    <n v="56840"/>
    <n v="57922"/>
    <n v="58705"/>
    <n v="97.7"/>
    <s v="N"/>
    <n v="59687"/>
    <n v="0"/>
  </r>
  <r>
    <n v="160"/>
    <x v="4"/>
    <x v="3"/>
    <n v="2020.3"/>
    <x v="4"/>
    <x v="3"/>
    <n v="57798"/>
    <n v="0"/>
    <x v="1"/>
    <n v="57423"/>
    <n v="58173"/>
    <n v="58705"/>
    <n v="98.5"/>
    <s v="N"/>
    <n v="59324"/>
    <n v="0"/>
  </r>
  <r>
    <n v="161"/>
    <x v="5"/>
    <x v="0"/>
    <n v="2019.4"/>
    <x v="0"/>
    <x v="0"/>
    <n v="950"/>
    <n v="0"/>
    <x v="0"/>
    <n v="734"/>
    <n v="1166"/>
    <n v="844"/>
    <n v="112.6"/>
    <s v="Y"/>
    <n v="698"/>
    <n v="0"/>
  </r>
  <r>
    <n v="162"/>
    <x v="5"/>
    <x v="0"/>
    <n v="2019.4"/>
    <x v="1"/>
    <x v="0"/>
    <n v="874"/>
    <n v="0"/>
    <x v="1"/>
    <n v="772"/>
    <n v="976"/>
    <n v="844"/>
    <n v="103.6"/>
    <s v="Y"/>
    <n v="758"/>
    <n v="0"/>
  </r>
  <r>
    <n v="163"/>
    <x v="5"/>
    <x v="0"/>
    <n v="2020.1"/>
    <x v="1"/>
    <x v="1"/>
    <n v="910"/>
    <n v="936"/>
    <x v="0"/>
    <n v="688"/>
    <n v="1132"/>
    <n v="864"/>
    <n v="105.3"/>
    <s v="Y"/>
    <n v="707"/>
    <n v="108.3"/>
  </r>
  <r>
    <n v="164"/>
    <x v="5"/>
    <x v="0"/>
    <n v="2020.1"/>
    <x v="2"/>
    <x v="1"/>
    <n v="883"/>
    <n v="0"/>
    <x v="1"/>
    <n v="787"/>
    <n v="979"/>
    <n v="864"/>
    <n v="102.2"/>
    <s v="Y"/>
    <n v="771"/>
    <n v="0"/>
  </r>
  <r>
    <n v="165"/>
    <x v="5"/>
    <x v="0"/>
    <n v="2020.2"/>
    <x v="2"/>
    <x v="2"/>
    <n v="785"/>
    <n v="0"/>
    <x v="0"/>
    <n v="672"/>
    <n v="898"/>
    <n v="799"/>
    <n v="98.2"/>
    <s v="Y"/>
    <n v="612"/>
    <n v="0"/>
  </r>
  <r>
    <n v="166"/>
    <x v="5"/>
    <x v="0"/>
    <n v="2020.2"/>
    <x v="3"/>
    <x v="2"/>
    <n v="804"/>
    <n v="0"/>
    <x v="1"/>
    <n v="716"/>
    <n v="892"/>
    <n v="799"/>
    <n v="100.6"/>
    <s v="Y"/>
    <n v="704"/>
    <n v="0"/>
  </r>
  <r>
    <n v="167"/>
    <x v="5"/>
    <x v="0"/>
    <n v="2020.3"/>
    <x v="3"/>
    <x v="3"/>
    <n v="830"/>
    <n v="0"/>
    <x v="0"/>
    <n v="709"/>
    <n v="951"/>
    <n v="866"/>
    <n v="95.8"/>
    <s v="Y"/>
    <n v="652"/>
    <n v="0"/>
  </r>
  <r>
    <n v="168"/>
    <x v="5"/>
    <x v="0"/>
    <n v="2020.3"/>
    <x v="4"/>
    <x v="3"/>
    <n v="862"/>
    <n v="0"/>
    <x v="1"/>
    <n v="785"/>
    <n v="939"/>
    <n v="866"/>
    <n v="99.5"/>
    <s v="Y"/>
    <n v="761"/>
    <n v="0"/>
  </r>
  <r>
    <n v="169"/>
    <x v="5"/>
    <x v="1"/>
    <n v="2020.4"/>
    <x v="4"/>
    <x v="4"/>
    <n v="1753"/>
    <n v="0"/>
    <x v="0"/>
    <n v="1694"/>
    <n v="1812"/>
    <n v="1726"/>
    <n v="101.6"/>
    <s v="Y"/>
    <n v="1685"/>
    <n v="0"/>
  </r>
  <r>
    <n v="170"/>
    <x v="5"/>
    <x v="1"/>
    <n v="2020.4"/>
    <x v="5"/>
    <x v="4"/>
    <n v="1735"/>
    <n v="0"/>
    <x v="1"/>
    <n v="1724"/>
    <n v="1746"/>
    <n v="1726"/>
    <n v="100.5"/>
    <s v="Y"/>
    <n v="1724"/>
    <n v="0"/>
  </r>
  <r>
    <n v="171"/>
    <x v="5"/>
    <x v="1"/>
    <n v="2021.1"/>
    <x v="5"/>
    <x v="5"/>
    <n v="2156"/>
    <n v="0"/>
    <x v="0"/>
    <n v="2078"/>
    <n v="2234"/>
    <n v="2128"/>
    <n v="101.3"/>
    <s v="Y"/>
    <n v="2077"/>
    <n v="0"/>
  </r>
  <r>
    <n v="172"/>
    <x v="5"/>
    <x v="1"/>
    <n v="2021.1"/>
    <x v="6"/>
    <x v="5"/>
    <n v="2135"/>
    <n v="0"/>
    <x v="1"/>
    <n v="2124"/>
    <n v="2146"/>
    <n v="2128"/>
    <n v="100.3"/>
    <s v="Y"/>
    <n v="2121"/>
    <n v="0"/>
  </r>
  <r>
    <n v="173"/>
    <x v="5"/>
    <x v="1"/>
    <n v="2021.2"/>
    <x v="6"/>
    <x v="6"/>
    <n v="4185"/>
    <n v="0"/>
    <x v="0"/>
    <n v="4040"/>
    <n v="4330"/>
    <n v="4414"/>
    <n v="94.8"/>
    <s v="N"/>
    <n v="4039"/>
    <n v="0"/>
  </r>
  <r>
    <n v="174"/>
    <x v="5"/>
    <x v="1"/>
    <n v="2021.2"/>
    <x v="7"/>
    <x v="6"/>
    <n v="4368"/>
    <n v="0"/>
    <x v="1"/>
    <n v="4333"/>
    <n v="4403"/>
    <n v="4414"/>
    <n v="99"/>
    <s v="N"/>
    <n v="4343"/>
    <n v="0"/>
  </r>
  <r>
    <n v="175"/>
    <x v="5"/>
    <x v="1"/>
    <n v="2021.3"/>
    <x v="7"/>
    <x v="7"/>
    <n v="4229"/>
    <n v="0"/>
    <x v="0"/>
    <n v="4073"/>
    <n v="4385"/>
    <n v="4369"/>
    <n v="96.8"/>
    <s v="Y"/>
    <n v="4098"/>
    <n v="0"/>
  </r>
  <r>
    <n v="176"/>
    <x v="5"/>
    <x v="1"/>
    <n v="2021.3"/>
    <x v="8"/>
    <x v="7"/>
    <n v="4344"/>
    <n v="0"/>
    <x v="1"/>
    <n v="4311"/>
    <n v="4377"/>
    <n v="4369"/>
    <n v="99.4"/>
    <s v="Y"/>
    <n v="4324"/>
    <n v="0"/>
  </r>
  <r>
    <n v="177"/>
    <x v="5"/>
    <x v="2"/>
    <n v="2020.4"/>
    <x v="4"/>
    <x v="4"/>
    <n v="956"/>
    <n v="0"/>
    <x v="0"/>
    <n v="909"/>
    <n v="1003"/>
    <n v="902"/>
    <n v="106"/>
    <s v="N"/>
    <n v="847"/>
    <n v="0"/>
  </r>
  <r>
    <n v="178"/>
    <x v="5"/>
    <x v="2"/>
    <n v="2020.4"/>
    <x v="5"/>
    <x v="4"/>
    <n v="943"/>
    <n v="0"/>
    <x v="1"/>
    <n v="905"/>
    <n v="981"/>
    <n v="902"/>
    <n v="104.5"/>
    <s v="N"/>
    <n v="884"/>
    <n v="0"/>
  </r>
  <r>
    <n v="179"/>
    <x v="5"/>
    <x v="2"/>
    <n v="2021.1"/>
    <x v="5"/>
    <x v="5"/>
    <n v="871"/>
    <n v="0"/>
    <x v="0"/>
    <n v="820"/>
    <n v="922"/>
    <n v="885"/>
    <n v="98.4"/>
    <s v="Y"/>
    <n v="770"/>
    <n v="0"/>
  </r>
  <r>
    <n v="180"/>
    <x v="5"/>
    <x v="2"/>
    <n v="2021.1"/>
    <x v="6"/>
    <x v="5"/>
    <n v="892"/>
    <n v="0"/>
    <x v="1"/>
    <n v="866"/>
    <n v="918"/>
    <n v="885"/>
    <n v="100.8"/>
    <s v="Y"/>
    <n v="829"/>
    <n v="0"/>
  </r>
  <r>
    <n v="181"/>
    <x v="5"/>
    <x v="2"/>
    <n v="2021.2"/>
    <x v="6"/>
    <x v="6"/>
    <n v="1090"/>
    <n v="0"/>
    <x v="0"/>
    <n v="1044"/>
    <n v="1136"/>
    <n v="1112"/>
    <n v="98"/>
    <s v="Y"/>
    <n v="953"/>
    <n v="0"/>
  </r>
  <r>
    <n v="182"/>
    <x v="5"/>
    <x v="2"/>
    <n v="2021.2"/>
    <x v="7"/>
    <x v="6"/>
    <n v="1149"/>
    <n v="0"/>
    <x v="1"/>
    <n v="1111"/>
    <n v="1187"/>
    <n v="1112"/>
    <n v="103.3"/>
    <s v="Y"/>
    <n v="1066"/>
    <n v="0"/>
  </r>
  <r>
    <n v="183"/>
    <x v="5"/>
    <x v="2"/>
    <n v="2021.3"/>
    <x v="7"/>
    <x v="7"/>
    <n v="1365"/>
    <n v="0"/>
    <x v="0"/>
    <n v="1314"/>
    <n v="1416"/>
    <n v="1318"/>
    <n v="103.6"/>
    <s v="Y"/>
    <n v="1189"/>
    <n v="0"/>
  </r>
  <r>
    <n v="184"/>
    <x v="5"/>
    <x v="2"/>
    <n v="2021.3"/>
    <x v="8"/>
    <x v="7"/>
    <n v="1354"/>
    <n v="0"/>
    <x v="1"/>
    <n v="1284"/>
    <n v="1424"/>
    <n v="1318"/>
    <n v="102.7"/>
    <s v="Y"/>
    <n v="1262"/>
    <n v="0"/>
  </r>
  <r>
    <n v="185"/>
    <x v="5"/>
    <x v="3"/>
    <n v="2019.4"/>
    <x v="0"/>
    <x v="0"/>
    <n v="16673"/>
    <n v="0"/>
    <x v="0"/>
    <n v="16348"/>
    <n v="16998"/>
    <n v="16661"/>
    <n v="100.1"/>
    <s v="Y"/>
    <n v="17165"/>
    <n v="0"/>
  </r>
  <r>
    <n v="186"/>
    <x v="5"/>
    <x v="3"/>
    <n v="2019.4"/>
    <x v="1"/>
    <x v="0"/>
    <n v="16781"/>
    <n v="0"/>
    <x v="1"/>
    <n v="16587"/>
    <n v="16975"/>
    <n v="16661"/>
    <n v="100.7"/>
    <s v="Y"/>
    <n v="17043"/>
    <n v="0"/>
  </r>
  <r>
    <n v="187"/>
    <x v="5"/>
    <x v="3"/>
    <n v="2020.1"/>
    <x v="1"/>
    <x v="1"/>
    <n v="17303"/>
    <n v="17277"/>
    <x v="0"/>
    <n v="16997"/>
    <n v="17609"/>
    <n v="17164"/>
    <n v="100.8"/>
    <s v="Y"/>
    <n v="17677"/>
    <n v="100.7"/>
  </r>
  <r>
    <n v="188"/>
    <x v="5"/>
    <x v="3"/>
    <n v="2020.1"/>
    <x v="2"/>
    <x v="1"/>
    <n v="17359"/>
    <n v="0"/>
    <x v="1"/>
    <n v="17178"/>
    <n v="17540"/>
    <n v="17164"/>
    <n v="101.1"/>
    <s v="Y"/>
    <n v="17565"/>
    <n v="0"/>
  </r>
  <r>
    <n v="189"/>
    <x v="5"/>
    <x v="3"/>
    <n v="2020.2"/>
    <x v="2"/>
    <x v="2"/>
    <n v="17225"/>
    <n v="0"/>
    <x v="0"/>
    <n v="16996"/>
    <n v="17454"/>
    <n v="16934"/>
    <n v="101.7"/>
    <s v="N"/>
    <n v="17561"/>
    <n v="0"/>
  </r>
  <r>
    <n v="190"/>
    <x v="5"/>
    <x v="3"/>
    <n v="2020.2"/>
    <x v="3"/>
    <x v="2"/>
    <n v="17179"/>
    <n v="0"/>
    <x v="1"/>
    <n v="17010"/>
    <n v="17348"/>
    <n v="16934"/>
    <n v="101.4"/>
    <s v="N"/>
    <n v="17374"/>
    <n v="0"/>
  </r>
  <r>
    <n v="191"/>
    <x v="5"/>
    <x v="3"/>
    <n v="2020.3"/>
    <x v="3"/>
    <x v="3"/>
    <n v="18182"/>
    <n v="0"/>
    <x v="0"/>
    <n v="17945"/>
    <n v="18419"/>
    <n v="17813"/>
    <n v="102.1"/>
    <s v="N"/>
    <n v="18447"/>
    <n v="0"/>
  </r>
  <r>
    <n v="192"/>
    <x v="5"/>
    <x v="3"/>
    <n v="2020.3"/>
    <x v="4"/>
    <x v="3"/>
    <n v="18029"/>
    <n v="0"/>
    <x v="1"/>
    <n v="17866"/>
    <n v="18192"/>
    <n v="17813"/>
    <n v="101.2"/>
    <s v="N"/>
    <n v="18218"/>
    <n v="0"/>
  </r>
  <r>
    <n v="193"/>
    <x v="6"/>
    <x v="0"/>
    <n v="2019.4"/>
    <x v="0"/>
    <x v="0"/>
    <n v="595"/>
    <n v="0"/>
    <x v="0"/>
    <n v="513"/>
    <n v="677"/>
    <n v="539"/>
    <n v="110.4"/>
    <s v="Y"/>
    <n v="492"/>
    <n v="0"/>
  </r>
  <r>
    <n v="194"/>
    <x v="6"/>
    <x v="0"/>
    <n v="2019.4"/>
    <x v="1"/>
    <x v="0"/>
    <n v="561"/>
    <n v="0"/>
    <x v="1"/>
    <n v="519"/>
    <n v="603"/>
    <n v="539"/>
    <n v="104.1"/>
    <s v="Y"/>
    <n v="518"/>
    <n v="0"/>
  </r>
  <r>
    <n v="195"/>
    <x v="6"/>
    <x v="0"/>
    <n v="2020.1"/>
    <x v="1"/>
    <x v="1"/>
    <n v="505"/>
    <n v="0"/>
    <x v="0"/>
    <n v="423"/>
    <n v="587"/>
    <n v="498"/>
    <n v="101.4"/>
    <s v="Y"/>
    <n v="422"/>
    <n v="0"/>
  </r>
  <r>
    <n v="196"/>
    <x v="6"/>
    <x v="0"/>
    <n v="2020.1"/>
    <x v="2"/>
    <x v="1"/>
    <n v="498"/>
    <n v="0"/>
    <x v="1"/>
    <n v="466"/>
    <n v="530"/>
    <n v="498"/>
    <n v="100"/>
    <s v="Y"/>
    <n v="465"/>
    <n v="0"/>
  </r>
  <r>
    <n v="197"/>
    <x v="6"/>
    <x v="0"/>
    <n v="2020.2"/>
    <x v="2"/>
    <x v="2"/>
    <n v="504"/>
    <n v="0"/>
    <x v="0"/>
    <n v="428"/>
    <n v="580"/>
    <n v="522"/>
    <n v="96.6"/>
    <s v="Y"/>
    <n v="431"/>
    <n v="0"/>
  </r>
  <r>
    <n v="198"/>
    <x v="6"/>
    <x v="0"/>
    <n v="2020.2"/>
    <x v="3"/>
    <x v="2"/>
    <n v="513"/>
    <n v="0"/>
    <x v="1"/>
    <n v="480"/>
    <n v="546"/>
    <n v="522"/>
    <n v="98.3"/>
    <s v="Y"/>
    <n v="481"/>
    <n v="0"/>
  </r>
  <r>
    <n v="199"/>
    <x v="6"/>
    <x v="0"/>
    <n v="2020.3"/>
    <x v="3"/>
    <x v="3"/>
    <n v="573"/>
    <n v="0"/>
    <x v="0"/>
    <n v="512"/>
    <n v="634"/>
    <n v="585"/>
    <n v="97.9"/>
    <s v="Y"/>
    <n v="499"/>
    <n v="0"/>
  </r>
  <r>
    <n v="200"/>
    <x v="6"/>
    <x v="0"/>
    <n v="2020.3"/>
    <x v="4"/>
    <x v="3"/>
    <n v="595"/>
    <n v="0"/>
    <x v="1"/>
    <n v="557"/>
    <n v="633"/>
    <n v="585"/>
    <n v="101.7"/>
    <s v="Y"/>
    <n v="560"/>
    <n v="0"/>
  </r>
  <r>
    <n v="201"/>
    <x v="6"/>
    <x v="1"/>
    <n v="2020.4"/>
    <x v="4"/>
    <x v="4"/>
    <n v="701"/>
    <n v="0"/>
    <x v="0"/>
    <n v="672"/>
    <n v="730"/>
    <n v="697"/>
    <n v="100.6"/>
    <s v="Y"/>
    <n v="695"/>
    <n v="0"/>
  </r>
  <r>
    <n v="202"/>
    <x v="6"/>
    <x v="1"/>
    <n v="2020.4"/>
    <x v="5"/>
    <x v="4"/>
    <n v="697"/>
    <n v="0"/>
    <x v="1"/>
    <n v="691"/>
    <n v="703"/>
    <n v="697"/>
    <n v="100"/>
    <s v="Y"/>
    <n v="696"/>
    <n v="0"/>
  </r>
  <r>
    <n v="203"/>
    <x v="6"/>
    <x v="1"/>
    <n v="2021.1"/>
    <x v="5"/>
    <x v="5"/>
    <n v="1163"/>
    <n v="0"/>
    <x v="0"/>
    <n v="1115"/>
    <n v="1211"/>
    <n v="1159"/>
    <n v="100.3"/>
    <s v="Y"/>
    <n v="1154"/>
    <n v="0"/>
  </r>
  <r>
    <n v="204"/>
    <x v="6"/>
    <x v="1"/>
    <n v="2021.1"/>
    <x v="6"/>
    <x v="5"/>
    <n v="1159"/>
    <n v="0"/>
    <x v="1"/>
    <n v="1149"/>
    <n v="1169"/>
    <n v="1159"/>
    <n v="100"/>
    <s v="Y"/>
    <n v="1157"/>
    <n v="0"/>
  </r>
  <r>
    <n v="205"/>
    <x v="6"/>
    <x v="1"/>
    <n v="2021.2"/>
    <x v="6"/>
    <x v="6"/>
    <n v="2099"/>
    <n v="0"/>
    <x v="0"/>
    <n v="2013"/>
    <n v="2185"/>
    <n v="2126"/>
    <n v="98.7"/>
    <s v="Y"/>
    <n v="2082"/>
    <n v="0"/>
  </r>
  <r>
    <n v="206"/>
    <x v="6"/>
    <x v="1"/>
    <n v="2021.2"/>
    <x v="7"/>
    <x v="6"/>
    <n v="2127"/>
    <n v="0"/>
    <x v="1"/>
    <n v="2110"/>
    <n v="2144"/>
    <n v="2126"/>
    <n v="100"/>
    <s v="Y"/>
    <n v="2122"/>
    <n v="0"/>
  </r>
  <r>
    <n v="207"/>
    <x v="6"/>
    <x v="1"/>
    <n v="2021.3"/>
    <x v="7"/>
    <x v="7"/>
    <n v="2034"/>
    <n v="0"/>
    <x v="0"/>
    <n v="1952"/>
    <n v="2116"/>
    <n v="2040"/>
    <n v="99.7"/>
    <s v="Y"/>
    <n v="2017"/>
    <n v="0"/>
  </r>
  <r>
    <n v="208"/>
    <x v="6"/>
    <x v="1"/>
    <n v="2021.3"/>
    <x v="8"/>
    <x v="7"/>
    <n v="2039"/>
    <n v="0"/>
    <x v="1"/>
    <n v="2022"/>
    <n v="2056"/>
    <n v="2040"/>
    <n v="100"/>
    <s v="Y"/>
    <n v="2035"/>
    <n v="0"/>
  </r>
  <r>
    <n v="209"/>
    <x v="6"/>
    <x v="2"/>
    <n v="2020.4"/>
    <x v="4"/>
    <x v="4"/>
    <n v="513"/>
    <n v="0"/>
    <x v="0"/>
    <n v="475"/>
    <n v="551"/>
    <n v="488"/>
    <n v="105.1"/>
    <s v="Y"/>
    <n v="484"/>
    <n v="0"/>
  </r>
  <r>
    <n v="210"/>
    <x v="6"/>
    <x v="2"/>
    <n v="2020.4"/>
    <x v="5"/>
    <x v="4"/>
    <n v="498"/>
    <n v="0"/>
    <x v="1"/>
    <n v="469"/>
    <n v="527"/>
    <n v="488"/>
    <n v="102"/>
    <s v="Y"/>
    <n v="485"/>
    <n v="0"/>
  </r>
  <r>
    <n v="211"/>
    <x v="6"/>
    <x v="2"/>
    <n v="2021.1"/>
    <x v="5"/>
    <x v="5"/>
    <n v="635"/>
    <n v="0"/>
    <x v="0"/>
    <n v="581"/>
    <n v="689"/>
    <n v="611"/>
    <n v="103.9"/>
    <s v="Y"/>
    <n v="602"/>
    <n v="0"/>
  </r>
  <r>
    <n v="212"/>
    <x v="6"/>
    <x v="2"/>
    <n v="2021.1"/>
    <x v="6"/>
    <x v="5"/>
    <n v="622"/>
    <n v="0"/>
    <x v="1"/>
    <n v="585"/>
    <n v="659"/>
    <n v="611"/>
    <n v="101.8"/>
    <s v="Y"/>
    <n v="607"/>
    <n v="0"/>
  </r>
  <r>
    <n v="213"/>
    <x v="6"/>
    <x v="2"/>
    <n v="2021.2"/>
    <x v="6"/>
    <x v="6"/>
    <n v="860"/>
    <n v="0"/>
    <x v="0"/>
    <n v="785"/>
    <n v="935"/>
    <n v="833"/>
    <n v="103.2"/>
    <s v="Y"/>
    <n v="816"/>
    <n v="0"/>
  </r>
  <r>
    <n v="214"/>
    <x v="6"/>
    <x v="2"/>
    <n v="2021.2"/>
    <x v="7"/>
    <x v="6"/>
    <n v="844"/>
    <n v="0"/>
    <x v="1"/>
    <n v="797"/>
    <n v="891"/>
    <n v="833"/>
    <n v="101.3"/>
    <s v="Y"/>
    <n v="827"/>
    <n v="0"/>
  </r>
  <r>
    <n v="215"/>
    <x v="6"/>
    <x v="2"/>
    <n v="2021.3"/>
    <x v="7"/>
    <x v="7"/>
    <n v="681"/>
    <n v="0"/>
    <x v="0"/>
    <n v="622"/>
    <n v="740"/>
    <n v="664"/>
    <n v="102.6"/>
    <s v="Y"/>
    <n v="649"/>
    <n v="0"/>
  </r>
  <r>
    <n v="216"/>
    <x v="6"/>
    <x v="2"/>
    <n v="2021.3"/>
    <x v="8"/>
    <x v="7"/>
    <n v="672"/>
    <n v="0"/>
    <x v="1"/>
    <n v="633"/>
    <n v="711"/>
    <n v="664"/>
    <n v="101.2"/>
    <s v="Y"/>
    <n v="659"/>
    <n v="0"/>
  </r>
  <r>
    <n v="217"/>
    <x v="6"/>
    <x v="3"/>
    <n v="2019.4"/>
    <x v="0"/>
    <x v="0"/>
    <n v="9254"/>
    <n v="0"/>
    <x v="0"/>
    <n v="9137"/>
    <n v="9371"/>
    <n v="9192"/>
    <n v="100.7"/>
    <s v="Y"/>
    <n v="9313"/>
    <n v="0"/>
  </r>
  <r>
    <n v="218"/>
    <x v="6"/>
    <x v="3"/>
    <n v="2019.4"/>
    <x v="1"/>
    <x v="0"/>
    <n v="9239"/>
    <n v="0"/>
    <x v="1"/>
    <n v="9157"/>
    <n v="9321"/>
    <n v="9192"/>
    <n v="100.5"/>
    <s v="Y"/>
    <n v="9245"/>
    <n v="0"/>
  </r>
  <r>
    <n v="219"/>
    <x v="6"/>
    <x v="3"/>
    <n v="2020.1"/>
    <x v="1"/>
    <x v="1"/>
    <n v="9090"/>
    <n v="0"/>
    <x v="0"/>
    <n v="8951"/>
    <n v="9229"/>
    <n v="9043"/>
    <n v="100.5"/>
    <s v="Y"/>
    <n v="9187"/>
    <n v="0"/>
  </r>
  <r>
    <n v="220"/>
    <x v="6"/>
    <x v="3"/>
    <n v="2020.1"/>
    <x v="2"/>
    <x v="1"/>
    <n v="9145"/>
    <n v="0"/>
    <x v="1"/>
    <n v="9055"/>
    <n v="9235"/>
    <n v="9043"/>
    <n v="101.1"/>
    <s v="Y"/>
    <n v="9113"/>
    <n v="0"/>
  </r>
  <r>
    <n v="221"/>
    <x v="6"/>
    <x v="3"/>
    <n v="2020.2"/>
    <x v="2"/>
    <x v="2"/>
    <n v="8738"/>
    <n v="0"/>
    <x v="0"/>
    <n v="8590"/>
    <n v="8886"/>
    <n v="8612"/>
    <n v="101.5"/>
    <s v="Y"/>
    <n v="8773"/>
    <n v="0"/>
  </r>
  <r>
    <n v="222"/>
    <x v="6"/>
    <x v="3"/>
    <n v="2020.2"/>
    <x v="3"/>
    <x v="2"/>
    <n v="8748"/>
    <n v="0"/>
    <x v="1"/>
    <n v="8659"/>
    <n v="8837"/>
    <n v="8612"/>
    <n v="101.6"/>
    <s v="Y"/>
    <n v="8685"/>
    <n v="0"/>
  </r>
  <r>
    <n v="223"/>
    <x v="6"/>
    <x v="3"/>
    <n v="2020.3"/>
    <x v="3"/>
    <x v="3"/>
    <n v="9111"/>
    <n v="0"/>
    <x v="0"/>
    <n v="8976"/>
    <n v="9246"/>
    <n v="8948"/>
    <n v="101.8"/>
    <s v="N"/>
    <n v="9101"/>
    <n v="0"/>
  </r>
  <r>
    <n v="224"/>
    <x v="6"/>
    <x v="3"/>
    <n v="2020.3"/>
    <x v="4"/>
    <x v="3"/>
    <n v="9095"/>
    <n v="0"/>
    <x v="1"/>
    <n v="9005"/>
    <n v="9185"/>
    <n v="8948"/>
    <n v="101.6"/>
    <s v="N"/>
    <n v="9006"/>
    <n v="0"/>
  </r>
  <r>
    <n v="225"/>
    <x v="7"/>
    <x v="0"/>
    <n v="2019.4"/>
    <x v="0"/>
    <x v="0"/>
    <n v="5967"/>
    <n v="0"/>
    <x v="0"/>
    <n v="5433"/>
    <n v="6501"/>
    <n v="5251"/>
    <n v="113.6"/>
    <s v="N"/>
    <n v="4417"/>
    <n v="0"/>
  </r>
  <r>
    <n v="226"/>
    <x v="7"/>
    <x v="0"/>
    <n v="2019.4"/>
    <x v="1"/>
    <x v="0"/>
    <n v="5678"/>
    <n v="0"/>
    <x v="1"/>
    <n v="5248"/>
    <n v="6108"/>
    <n v="5251"/>
    <n v="108.1"/>
    <s v="N"/>
    <n v="4883"/>
    <n v="0"/>
  </r>
  <r>
    <n v="227"/>
    <x v="7"/>
    <x v="0"/>
    <n v="2020.1"/>
    <x v="1"/>
    <x v="1"/>
    <n v="5740"/>
    <n v="0"/>
    <x v="0"/>
    <n v="5121"/>
    <n v="6359"/>
    <n v="5090"/>
    <n v="112.8"/>
    <s v="N"/>
    <n v="4298"/>
    <n v="0"/>
  </r>
  <r>
    <n v="228"/>
    <x v="7"/>
    <x v="0"/>
    <n v="2020.1"/>
    <x v="2"/>
    <x v="1"/>
    <n v="5373"/>
    <n v="0"/>
    <x v="1"/>
    <n v="4967"/>
    <n v="5779"/>
    <n v="5090"/>
    <n v="105.6"/>
    <s v="N"/>
    <n v="4637"/>
    <n v="0"/>
  </r>
  <r>
    <n v="229"/>
    <x v="7"/>
    <x v="0"/>
    <n v="2020.2"/>
    <x v="2"/>
    <x v="2"/>
    <n v="4865"/>
    <n v="0"/>
    <x v="0"/>
    <n v="4413"/>
    <n v="5317"/>
    <n v="4905"/>
    <n v="99.2"/>
    <s v="Y"/>
    <n v="3678"/>
    <n v="0"/>
  </r>
  <r>
    <n v="230"/>
    <x v="7"/>
    <x v="0"/>
    <n v="2020.2"/>
    <x v="3"/>
    <x v="2"/>
    <n v="4855"/>
    <n v="0"/>
    <x v="1"/>
    <n v="4448"/>
    <n v="5262"/>
    <n v="4905"/>
    <n v="99"/>
    <s v="Y"/>
    <n v="4206"/>
    <n v="0"/>
  </r>
  <r>
    <n v="231"/>
    <x v="7"/>
    <x v="0"/>
    <n v="2020.3"/>
    <x v="3"/>
    <x v="3"/>
    <n v="4646"/>
    <n v="0"/>
    <x v="0"/>
    <n v="4167"/>
    <n v="5125"/>
    <n v="5114"/>
    <n v="90.8"/>
    <s v="Y"/>
    <n v="3545"/>
    <n v="0"/>
  </r>
  <r>
    <n v="232"/>
    <x v="7"/>
    <x v="0"/>
    <n v="2020.3"/>
    <x v="4"/>
    <x v="3"/>
    <n v="4940"/>
    <n v="0"/>
    <x v="1"/>
    <n v="4567"/>
    <n v="5313"/>
    <n v="5114"/>
    <n v="96.6"/>
    <s v="Y"/>
    <n v="4320"/>
    <n v="0"/>
  </r>
  <r>
    <n v="233"/>
    <x v="7"/>
    <x v="1"/>
    <n v="2020.4"/>
    <x v="4"/>
    <x v="4"/>
    <n v="3765"/>
    <n v="0"/>
    <x v="0"/>
    <n v="3744"/>
    <n v="3786"/>
    <n v="3927"/>
    <n v="95.9"/>
    <s v="N"/>
    <n v="3748"/>
    <n v="0"/>
  </r>
  <r>
    <n v="234"/>
    <x v="7"/>
    <x v="1"/>
    <n v="2020.4"/>
    <x v="5"/>
    <x v="4"/>
    <n v="3906"/>
    <n v="0"/>
    <x v="1"/>
    <n v="3900"/>
    <n v="3912"/>
    <n v="3927"/>
    <n v="99.5"/>
    <s v="N"/>
    <n v="3901"/>
    <n v="0"/>
  </r>
  <r>
    <n v="235"/>
    <x v="7"/>
    <x v="1"/>
    <n v="2021.1"/>
    <x v="5"/>
    <x v="5"/>
    <n v="3457"/>
    <n v="0"/>
    <x v="0"/>
    <n v="3437"/>
    <n v="3477"/>
    <n v="3475"/>
    <n v="99.5"/>
    <s v="Y"/>
    <n v="3441"/>
    <n v="0"/>
  </r>
  <r>
    <n v="236"/>
    <x v="7"/>
    <x v="1"/>
    <n v="2021.1"/>
    <x v="6"/>
    <x v="5"/>
    <n v="3471"/>
    <n v="0"/>
    <x v="1"/>
    <n v="3466"/>
    <n v="3476"/>
    <n v="3475"/>
    <n v="99.9"/>
    <s v="Y"/>
    <n v="3466"/>
    <n v="0"/>
  </r>
  <r>
    <n v="237"/>
    <x v="7"/>
    <x v="1"/>
    <n v="2021.2"/>
    <x v="6"/>
    <x v="6"/>
    <n v="15665"/>
    <n v="0"/>
    <x v="0"/>
    <n v="15605"/>
    <n v="15725"/>
    <n v="15872"/>
    <n v="98.7"/>
    <s v="N"/>
    <n v="15596"/>
    <n v="0"/>
  </r>
  <r>
    <n v="238"/>
    <x v="7"/>
    <x v="1"/>
    <n v="2021.2"/>
    <x v="7"/>
    <x v="6"/>
    <n v="15852"/>
    <n v="0"/>
    <x v="1"/>
    <n v="15829"/>
    <n v="15875"/>
    <n v="15872"/>
    <n v="99.9"/>
    <s v="N"/>
    <n v="15831"/>
    <n v="0"/>
  </r>
  <r>
    <n v="239"/>
    <x v="7"/>
    <x v="1"/>
    <n v="2021.3"/>
    <x v="7"/>
    <x v="7"/>
    <n v="14389"/>
    <n v="0"/>
    <x v="0"/>
    <n v="14199"/>
    <n v="14579"/>
    <n v="14700"/>
    <n v="97.9"/>
    <s v="N"/>
    <n v="14299"/>
    <n v="0"/>
  </r>
  <r>
    <n v="240"/>
    <x v="7"/>
    <x v="1"/>
    <n v="2021.3"/>
    <x v="8"/>
    <x v="7"/>
    <n v="14658"/>
    <n v="0"/>
    <x v="1"/>
    <n v="14576"/>
    <n v="14740"/>
    <n v="14700"/>
    <n v="99.7"/>
    <s v="N"/>
    <n v="14629"/>
    <n v="0"/>
  </r>
  <r>
    <n v="241"/>
    <x v="7"/>
    <x v="2"/>
    <n v="2020.4"/>
    <x v="4"/>
    <x v="4"/>
    <n v="2930"/>
    <n v="0"/>
    <x v="0"/>
    <n v="2853"/>
    <n v="3007"/>
    <n v="2930"/>
    <n v="100"/>
    <s v="Y"/>
    <n v="2761"/>
    <n v="0"/>
  </r>
  <r>
    <n v="242"/>
    <x v="7"/>
    <x v="2"/>
    <n v="2020.4"/>
    <x v="5"/>
    <x v="4"/>
    <n v="2951"/>
    <n v="0"/>
    <x v="1"/>
    <n v="2903"/>
    <n v="2999"/>
    <n v="2930"/>
    <n v="100.7"/>
    <s v="Y"/>
    <n v="2873"/>
    <n v="0"/>
  </r>
  <r>
    <n v="243"/>
    <x v="7"/>
    <x v="2"/>
    <n v="2021.1"/>
    <x v="5"/>
    <x v="5"/>
    <n v="3098"/>
    <n v="0"/>
    <x v="0"/>
    <n v="3006"/>
    <n v="3190"/>
    <n v="3103"/>
    <n v="99.8"/>
    <s v="Y"/>
    <n v="2925"/>
    <n v="0"/>
  </r>
  <r>
    <n v="244"/>
    <x v="7"/>
    <x v="2"/>
    <n v="2021.1"/>
    <x v="6"/>
    <x v="5"/>
    <n v="3094"/>
    <n v="0"/>
    <x v="1"/>
    <n v="3047"/>
    <n v="3141"/>
    <n v="3103"/>
    <n v="99.7"/>
    <s v="Y"/>
    <n v="3014"/>
    <n v="0"/>
  </r>
  <r>
    <n v="245"/>
    <x v="7"/>
    <x v="2"/>
    <n v="2021.2"/>
    <x v="6"/>
    <x v="6"/>
    <n v="5364"/>
    <n v="0"/>
    <x v="0"/>
    <n v="5210"/>
    <n v="5518"/>
    <n v="5397"/>
    <n v="99.4"/>
    <s v="Y"/>
    <n v="5061"/>
    <n v="0"/>
  </r>
  <r>
    <n v="246"/>
    <x v="7"/>
    <x v="2"/>
    <n v="2021.2"/>
    <x v="7"/>
    <x v="6"/>
    <n v="5408"/>
    <n v="0"/>
    <x v="1"/>
    <n v="5342"/>
    <n v="5474"/>
    <n v="5397"/>
    <n v="100.2"/>
    <s v="Y"/>
    <n v="5270"/>
    <n v="0"/>
  </r>
  <r>
    <n v="247"/>
    <x v="7"/>
    <x v="2"/>
    <n v="2021.3"/>
    <x v="7"/>
    <x v="7"/>
    <n v="3932"/>
    <n v="0"/>
    <x v="0"/>
    <n v="3823"/>
    <n v="4041"/>
    <n v="3987"/>
    <n v="98.6"/>
    <s v="Y"/>
    <n v="3707"/>
    <n v="0"/>
  </r>
  <r>
    <n v="248"/>
    <x v="7"/>
    <x v="2"/>
    <n v="2021.3"/>
    <x v="8"/>
    <x v="7"/>
    <n v="4015"/>
    <n v="0"/>
    <x v="1"/>
    <n v="3970"/>
    <n v="4060"/>
    <n v="3987"/>
    <n v="100.7"/>
    <s v="Y"/>
    <n v="3907"/>
    <n v="0"/>
  </r>
  <r>
    <n v="249"/>
    <x v="7"/>
    <x v="3"/>
    <n v="2019.4"/>
    <x v="0"/>
    <x v="0"/>
    <n v="62632"/>
    <n v="0"/>
    <x v="0"/>
    <n v="61521"/>
    <n v="63743"/>
    <n v="63838"/>
    <n v="98.1"/>
    <s v="N"/>
    <n v="65959"/>
    <n v="0"/>
  </r>
  <r>
    <n v="250"/>
    <x v="7"/>
    <x v="3"/>
    <n v="2019.4"/>
    <x v="1"/>
    <x v="0"/>
    <n v="63102"/>
    <n v="0"/>
    <x v="1"/>
    <n v="62361"/>
    <n v="63843"/>
    <n v="63838"/>
    <n v="98.8"/>
    <s v="N"/>
    <n v="64969"/>
    <n v="0"/>
  </r>
  <r>
    <n v="251"/>
    <x v="7"/>
    <x v="3"/>
    <n v="2020.1"/>
    <x v="1"/>
    <x v="1"/>
    <n v="62470"/>
    <n v="0"/>
    <x v="0"/>
    <n v="61484"/>
    <n v="63456"/>
    <n v="63700"/>
    <n v="98.1"/>
    <s v="N"/>
    <n v="65652"/>
    <n v="0"/>
  </r>
  <r>
    <n v="252"/>
    <x v="7"/>
    <x v="3"/>
    <n v="2020.1"/>
    <x v="2"/>
    <x v="1"/>
    <n v="63401"/>
    <n v="0"/>
    <x v="1"/>
    <n v="62676"/>
    <n v="64126"/>
    <n v="63700"/>
    <n v="99.5"/>
    <s v="N"/>
    <n v="64994"/>
    <n v="0"/>
  </r>
  <r>
    <n v="253"/>
    <x v="7"/>
    <x v="3"/>
    <n v="2020.2"/>
    <x v="2"/>
    <x v="2"/>
    <n v="59580"/>
    <n v="0"/>
    <x v="0"/>
    <n v="58676"/>
    <n v="60484"/>
    <n v="59602"/>
    <n v="100"/>
    <s v="Y"/>
    <n v="62260"/>
    <n v="0"/>
  </r>
  <r>
    <n v="254"/>
    <x v="7"/>
    <x v="3"/>
    <n v="2020.2"/>
    <x v="3"/>
    <x v="2"/>
    <n v="60099"/>
    <n v="0"/>
    <x v="1"/>
    <n v="59387"/>
    <n v="60811"/>
    <n v="59602"/>
    <n v="100.8"/>
    <s v="Y"/>
    <n v="61268"/>
    <n v="0"/>
  </r>
  <r>
    <n v="255"/>
    <x v="7"/>
    <x v="3"/>
    <n v="2020.3"/>
    <x v="3"/>
    <x v="3"/>
    <n v="63261"/>
    <n v="0"/>
    <x v="0"/>
    <n v="62372"/>
    <n v="64150"/>
    <n v="62349"/>
    <n v="101.5"/>
    <s v="N"/>
    <n v="64567"/>
    <n v="0"/>
  </r>
  <r>
    <n v="256"/>
    <x v="7"/>
    <x v="3"/>
    <n v="2020.3"/>
    <x v="4"/>
    <x v="3"/>
    <n v="63214"/>
    <n v="0"/>
    <x v="1"/>
    <n v="62603"/>
    <n v="63825"/>
    <n v="62349"/>
    <n v="101.4"/>
    <s v="N"/>
    <n v="64173"/>
    <n v="0"/>
  </r>
  <r>
    <n v="257"/>
    <x v="8"/>
    <x v="0"/>
    <n v="2019.4"/>
    <x v="0"/>
    <x v="0"/>
    <n v="1867"/>
    <n v="0"/>
    <x v="0"/>
    <n v="1860"/>
    <n v="1874"/>
    <n v="1873"/>
    <n v="99.7"/>
    <s v="Y"/>
    <n v="1864"/>
    <n v="0"/>
  </r>
  <r>
    <n v="258"/>
    <x v="8"/>
    <x v="0"/>
    <n v="2019.4"/>
    <x v="1"/>
    <x v="0"/>
    <n v="1865"/>
    <n v="0"/>
    <x v="1"/>
    <n v="1861"/>
    <n v="1869"/>
    <n v="1873"/>
    <n v="99.6"/>
    <s v="Y"/>
    <n v="1864"/>
    <n v="0"/>
  </r>
  <r>
    <n v="259"/>
    <x v="8"/>
    <x v="0"/>
    <n v="2020.1"/>
    <x v="1"/>
    <x v="1"/>
    <n v="2039"/>
    <n v="0"/>
    <x v="0"/>
    <n v="2032"/>
    <n v="2046"/>
    <n v="2052"/>
    <n v="99.4"/>
    <s v="N"/>
    <n v="2037"/>
    <n v="0"/>
  </r>
  <r>
    <n v="260"/>
    <x v="8"/>
    <x v="0"/>
    <n v="2020.1"/>
    <x v="2"/>
    <x v="1"/>
    <n v="2038"/>
    <n v="0"/>
    <x v="1"/>
    <n v="2034"/>
    <n v="2042"/>
    <n v="2052"/>
    <n v="99.3"/>
    <s v="N"/>
    <n v="2037"/>
    <n v="0"/>
  </r>
  <r>
    <n v="261"/>
    <x v="8"/>
    <x v="0"/>
    <n v="2020.2"/>
    <x v="2"/>
    <x v="2"/>
    <n v="1649"/>
    <n v="0"/>
    <x v="0"/>
    <n v="1644"/>
    <n v="1654"/>
    <n v="1714"/>
    <n v="96.2"/>
    <s v="N"/>
    <n v="1648"/>
    <n v="0"/>
  </r>
  <r>
    <n v="262"/>
    <x v="8"/>
    <x v="0"/>
    <n v="2020.2"/>
    <x v="3"/>
    <x v="2"/>
    <n v="1714"/>
    <n v="0"/>
    <x v="1"/>
    <n v="1711"/>
    <n v="1717"/>
    <n v="1714"/>
    <n v="100"/>
    <s v="N"/>
    <n v="1713"/>
    <n v="0"/>
  </r>
  <r>
    <n v="263"/>
    <x v="8"/>
    <x v="0"/>
    <n v="2020.3"/>
    <x v="3"/>
    <x v="3"/>
    <n v="1846"/>
    <n v="0"/>
    <x v="0"/>
    <n v="1840"/>
    <n v="1852"/>
    <n v="1845"/>
    <n v="100.1"/>
    <s v="Y"/>
    <n v="1844"/>
    <n v="0"/>
  </r>
  <r>
    <n v="264"/>
    <x v="8"/>
    <x v="0"/>
    <n v="2020.3"/>
    <x v="4"/>
    <x v="3"/>
    <n v="1845"/>
    <n v="0"/>
    <x v="1"/>
    <n v="1842"/>
    <n v="1848"/>
    <n v="1845"/>
    <n v="100"/>
    <s v="Y"/>
    <n v="1844"/>
    <n v="0"/>
  </r>
  <r>
    <n v="265"/>
    <x v="8"/>
    <x v="1"/>
    <n v="2020.4"/>
    <x v="4"/>
    <x v="4"/>
    <n v="2624"/>
    <n v="0"/>
    <x v="0"/>
    <n v="2544"/>
    <n v="2704"/>
    <n v="2609"/>
    <n v="100.6"/>
    <s v="Y"/>
    <n v="2606"/>
    <n v="0"/>
  </r>
  <r>
    <n v="266"/>
    <x v="8"/>
    <x v="1"/>
    <n v="2020.4"/>
    <x v="5"/>
    <x v="4"/>
    <n v="2609"/>
    <n v="0"/>
    <x v="1"/>
    <n v="2596"/>
    <n v="2622"/>
    <n v="2609"/>
    <n v="100"/>
    <s v="Y"/>
    <n v="2609"/>
    <n v="0"/>
  </r>
  <r>
    <n v="267"/>
    <x v="8"/>
    <x v="1"/>
    <n v="2021.1"/>
    <x v="5"/>
    <x v="5"/>
    <n v="3770"/>
    <n v="0"/>
    <x v="0"/>
    <n v="3655"/>
    <n v="3885"/>
    <n v="3738"/>
    <n v="100.9"/>
    <s v="Y"/>
    <n v="3744"/>
    <n v="0"/>
  </r>
  <r>
    <n v="268"/>
    <x v="8"/>
    <x v="1"/>
    <n v="2021.1"/>
    <x v="6"/>
    <x v="5"/>
    <n v="3743"/>
    <n v="0"/>
    <x v="1"/>
    <n v="3724"/>
    <n v="3762"/>
    <n v="3738"/>
    <n v="100.1"/>
    <s v="Y"/>
    <n v="3743"/>
    <n v="0"/>
  </r>
  <r>
    <n v="269"/>
    <x v="8"/>
    <x v="1"/>
    <n v="2021.2"/>
    <x v="6"/>
    <x v="6"/>
    <n v="8323"/>
    <n v="0"/>
    <x v="0"/>
    <n v="8065"/>
    <n v="8581"/>
    <n v="8333"/>
    <n v="99.9"/>
    <s v="Y"/>
    <n v="8269"/>
    <n v="0"/>
  </r>
  <r>
    <n v="270"/>
    <x v="8"/>
    <x v="1"/>
    <n v="2021.2"/>
    <x v="7"/>
    <x v="6"/>
    <n v="8332"/>
    <n v="0"/>
    <x v="1"/>
    <n v="8314"/>
    <n v="8350"/>
    <n v="8333"/>
    <n v="100"/>
    <s v="Y"/>
    <n v="8328"/>
    <n v="0"/>
  </r>
  <r>
    <n v="271"/>
    <x v="8"/>
    <x v="1"/>
    <n v="2021.3"/>
    <x v="7"/>
    <x v="7"/>
    <n v="8376"/>
    <n v="0"/>
    <x v="0"/>
    <n v="8116"/>
    <n v="8636"/>
    <n v="8365"/>
    <n v="100.1"/>
    <s v="Y"/>
    <n v="8333"/>
    <n v="0"/>
  </r>
  <r>
    <n v="272"/>
    <x v="8"/>
    <x v="1"/>
    <n v="2021.3"/>
    <x v="8"/>
    <x v="7"/>
    <n v="8364"/>
    <n v="0"/>
    <x v="1"/>
    <n v="8339"/>
    <n v="8389"/>
    <n v="8365"/>
    <n v="100"/>
    <s v="Y"/>
    <n v="8364"/>
    <n v="0"/>
  </r>
  <r>
    <n v="273"/>
    <x v="8"/>
    <x v="2"/>
    <n v="2020.4"/>
    <x v="4"/>
    <x v="4"/>
    <n v="1753"/>
    <n v="0"/>
    <x v="0"/>
    <n v="1728"/>
    <n v="1778"/>
    <n v="1744"/>
    <n v="100.5"/>
    <s v="Y"/>
    <n v="1730"/>
    <n v="0"/>
  </r>
  <r>
    <n v="274"/>
    <x v="8"/>
    <x v="2"/>
    <n v="2020.4"/>
    <x v="5"/>
    <x v="4"/>
    <n v="1745"/>
    <n v="0"/>
    <x v="1"/>
    <n v="1732"/>
    <n v="1758"/>
    <n v="1744"/>
    <n v="100.1"/>
    <s v="Y"/>
    <n v="1739"/>
    <n v="0"/>
  </r>
  <r>
    <n v="275"/>
    <x v="8"/>
    <x v="2"/>
    <n v="2021.1"/>
    <x v="5"/>
    <x v="5"/>
    <n v="2212"/>
    <n v="0"/>
    <x v="0"/>
    <n v="2175"/>
    <n v="2249"/>
    <n v="2206"/>
    <n v="100.3"/>
    <s v="Y"/>
    <n v="2184"/>
    <n v="0"/>
  </r>
  <r>
    <n v="276"/>
    <x v="8"/>
    <x v="2"/>
    <n v="2021.1"/>
    <x v="6"/>
    <x v="5"/>
    <n v="2212"/>
    <n v="0"/>
    <x v="1"/>
    <n v="2196"/>
    <n v="2228"/>
    <n v="2206"/>
    <n v="100.3"/>
    <s v="Y"/>
    <n v="2205"/>
    <n v="0"/>
  </r>
  <r>
    <n v="277"/>
    <x v="8"/>
    <x v="2"/>
    <n v="2021.2"/>
    <x v="6"/>
    <x v="6"/>
    <n v="2559"/>
    <n v="0"/>
    <x v="0"/>
    <n v="2514"/>
    <n v="2604"/>
    <n v="2538"/>
    <n v="100.8"/>
    <s v="Y"/>
    <n v="2530"/>
    <n v="0"/>
  </r>
  <r>
    <n v="278"/>
    <x v="8"/>
    <x v="2"/>
    <n v="2021.2"/>
    <x v="7"/>
    <x v="6"/>
    <n v="2541"/>
    <n v="0"/>
    <x v="1"/>
    <n v="2532"/>
    <n v="2550"/>
    <n v="2538"/>
    <n v="100.1"/>
    <s v="Y"/>
    <n v="2535"/>
    <n v="0"/>
  </r>
  <r>
    <n v="279"/>
    <x v="8"/>
    <x v="2"/>
    <n v="2021.3"/>
    <x v="7"/>
    <x v="7"/>
    <n v="2033"/>
    <n v="0"/>
    <x v="0"/>
    <n v="1997"/>
    <n v="2069"/>
    <n v="2021"/>
    <n v="100.6"/>
    <s v="Y"/>
    <n v="2012"/>
    <n v="0"/>
  </r>
  <r>
    <n v="280"/>
    <x v="8"/>
    <x v="2"/>
    <n v="2021.3"/>
    <x v="8"/>
    <x v="7"/>
    <n v="2024"/>
    <n v="0"/>
    <x v="1"/>
    <n v="2018"/>
    <n v="2030"/>
    <n v="2021"/>
    <n v="100.1"/>
    <s v="Y"/>
    <n v="2019"/>
    <n v="0"/>
  </r>
  <r>
    <n v="281"/>
    <x v="8"/>
    <x v="3"/>
    <n v="2019.4"/>
    <x v="0"/>
    <x v="0"/>
    <n v="29445"/>
    <n v="0"/>
    <x v="0"/>
    <n v="28860"/>
    <n v="30030"/>
    <n v="29505"/>
    <n v="99.8"/>
    <s v="Y"/>
    <n v="29569"/>
    <n v="0"/>
  </r>
  <r>
    <n v="282"/>
    <x v="8"/>
    <x v="3"/>
    <n v="2019.4"/>
    <x v="1"/>
    <x v="0"/>
    <n v="29566"/>
    <n v="0"/>
    <x v="1"/>
    <n v="29025"/>
    <n v="30107"/>
    <n v="29505"/>
    <n v="100.2"/>
    <s v="Y"/>
    <n v="29554"/>
    <n v="0"/>
  </r>
  <r>
    <n v="283"/>
    <x v="8"/>
    <x v="3"/>
    <n v="2020.1"/>
    <x v="1"/>
    <x v="1"/>
    <n v="28612"/>
    <n v="0"/>
    <x v="0"/>
    <n v="28044"/>
    <n v="29180"/>
    <n v="28590"/>
    <n v="100.1"/>
    <s v="Y"/>
    <n v="28610"/>
    <n v="0"/>
  </r>
  <r>
    <n v="284"/>
    <x v="8"/>
    <x v="3"/>
    <n v="2020.1"/>
    <x v="2"/>
    <x v="1"/>
    <n v="28681"/>
    <n v="0"/>
    <x v="1"/>
    <n v="28182"/>
    <n v="29180"/>
    <n v="28590"/>
    <n v="100.3"/>
    <s v="Y"/>
    <n v="28606"/>
    <n v="0"/>
  </r>
  <r>
    <n v="285"/>
    <x v="8"/>
    <x v="3"/>
    <n v="2020.2"/>
    <x v="2"/>
    <x v="2"/>
    <n v="27393"/>
    <n v="0"/>
    <x v="0"/>
    <n v="26871"/>
    <n v="27915"/>
    <n v="27257"/>
    <n v="100.5"/>
    <s v="Y"/>
    <n v="27288"/>
    <n v="0"/>
  </r>
  <r>
    <n v="286"/>
    <x v="8"/>
    <x v="3"/>
    <n v="2020.2"/>
    <x v="3"/>
    <x v="2"/>
    <n v="27240"/>
    <n v="0"/>
    <x v="1"/>
    <n v="26776"/>
    <n v="27704"/>
    <n v="27257"/>
    <n v="99.9"/>
    <s v="Y"/>
    <n v="27275"/>
    <n v="0"/>
  </r>
  <r>
    <n v="287"/>
    <x v="8"/>
    <x v="3"/>
    <n v="2020.3"/>
    <x v="3"/>
    <x v="3"/>
    <n v="28827"/>
    <n v="0"/>
    <x v="0"/>
    <n v="28330"/>
    <n v="29324"/>
    <n v="28827"/>
    <n v="100"/>
    <s v="Y"/>
    <n v="28847"/>
    <n v="0"/>
  </r>
  <r>
    <n v="288"/>
    <x v="8"/>
    <x v="3"/>
    <n v="2020.3"/>
    <x v="4"/>
    <x v="3"/>
    <n v="28841"/>
    <n v="0"/>
    <x v="1"/>
    <n v="28412"/>
    <n v="29270"/>
    <n v="28827"/>
    <n v="100"/>
    <s v="Y"/>
    <n v="28835"/>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 cacheId="0" applyNumberFormats="0" applyBorderFormats="0" applyFontFormats="0" applyPatternFormats="0" applyAlignmentFormats="0" applyWidthHeightFormats="1" dataCaption="Values" updatedVersion="7" minRefreshableVersion="3" rowGrandTotals="0" itemPrintTitles="1" createdVersion="4" indent="0" compact="0" compactData="0" multipleFieldFilters="0" chartFormat="8" rowHeaderCaption="Review quarters">
  <location ref="A9:D13" firstHeaderRow="0" firstDataRow="1" firstDataCol="1"/>
  <pivotFields count="23">
    <pivotField compact="0" numFmtId="3" outline="0" showAll="0"/>
    <pivotField compact="0" outline="0" showAll="0">
      <items count="10">
        <item h="1" x="0"/>
        <item h="1" x="1"/>
        <item h="1" x="2"/>
        <item h="1" x="3"/>
        <item h="1" x="4"/>
        <item x="5"/>
        <item h="1" x="6"/>
        <item h="1" x="7"/>
        <item h="1" x="8"/>
        <item t="default"/>
      </items>
    </pivotField>
    <pivotField compact="0" outline="0" showAll="0">
      <items count="9">
        <item h="1" m="1" x="7"/>
        <item h="1" m="1" x="4"/>
        <item h="1" x="0"/>
        <item h="1" x="1"/>
        <item h="1" x="2"/>
        <item h="1" m="1" x="6"/>
        <item x="3"/>
        <item h="1" m="1" x="5"/>
        <item t="default"/>
      </items>
    </pivotField>
    <pivotField compact="0" outline="0" showAll="0"/>
    <pivotField compact="0" outline="0" showAll="0" defaultSubtotal="0"/>
    <pivotField name="Review quarters" axis="axisRow" compact="0" numFmtId="169" outline="0" showAll="0" defaultSubtotal="0">
      <items count="28">
        <item m="1" x="8"/>
        <item m="1" x="23"/>
        <item m="1" x="18"/>
        <item m="1" x="13"/>
        <item m="1" x="9"/>
        <item m="1" x="24"/>
        <item m="1" x="19"/>
        <item m="1" x="14"/>
        <item m="1" x="10"/>
        <item m="1" x="25"/>
        <item m="1" x="20"/>
        <item m="1" x="15"/>
        <item m="1" x="11"/>
        <item m="1" x="26"/>
        <item m="1" x="21"/>
        <item m="1" x="16"/>
        <item m="1" x="12"/>
        <item m="1" x="27"/>
        <item m="1" x="22"/>
        <item m="1" x="17"/>
        <item x="0"/>
        <item x="1"/>
        <item x="2"/>
        <item x="3"/>
        <item x="4"/>
        <item x="5"/>
        <item x="6"/>
        <item x="7"/>
      </items>
    </pivotField>
    <pivotField compact="0" outline="0" showAll="0"/>
    <pivotField compact="0" outline="0" showAll="0" defaultSubtotal="0"/>
    <pivotField compact="0" outline="0" showAll="0">
      <items count="4">
        <item h="1" x="1"/>
        <item h="1" m="1" x="2"/>
        <item x="0"/>
        <item t="default"/>
      </items>
    </pivotField>
    <pivotField dataField="1" compact="0" outline="0" showAll="0"/>
    <pivotField dataField="1"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20"/>
    </i>
    <i>
      <x v="21"/>
    </i>
    <i>
      <x v="22"/>
    </i>
    <i>
      <x v="23"/>
    </i>
  </rowItems>
  <colFields count="1">
    <field x="-2"/>
  </colFields>
  <colItems count="3">
    <i>
      <x/>
    </i>
    <i i="1">
      <x v="1"/>
    </i>
    <i i="2">
      <x v="2"/>
    </i>
  </colItems>
  <dataFields count="3">
    <dataField name="Lower boundary of prediction interval" fld="9" baseField="3" baseItem="0" numFmtId="164"/>
    <dataField name="Final count" fld="11" baseField="3" baseItem="0" numFmtId="3"/>
    <dataField name="Upper boundary of prediction interval" fld="10" baseField="3" baseItem="0" numFmtId="164"/>
  </dataFields>
  <formats count="12">
    <format dxfId="51">
      <pivotArea field="5" type="button" dataOnly="0" labelOnly="1" outline="0" axis="axisRow" fieldPosition="0"/>
    </format>
    <format dxfId="50">
      <pivotArea dataOnly="0" labelOnly="1" outline="0" fieldPosition="0">
        <references count="1">
          <reference field="5" count="8">
            <x v="0"/>
            <x v="1"/>
            <x v="2"/>
            <x v="3"/>
            <x v="4"/>
            <x v="5"/>
            <x v="6"/>
            <x v="7"/>
          </reference>
        </references>
      </pivotArea>
    </format>
    <format dxfId="49">
      <pivotArea outline="0" collapsedLevelsAreSubtotals="1" fieldPosition="0"/>
    </format>
    <format dxfId="48">
      <pivotArea dataOnly="0" labelOnly="1" outline="0" fieldPosition="0">
        <references count="1">
          <reference field="5" count="8">
            <x v="0"/>
            <x v="1"/>
            <x v="2"/>
            <x v="3"/>
            <x v="4"/>
            <x v="5"/>
            <x v="6"/>
            <x v="7"/>
          </reference>
        </references>
      </pivotArea>
    </format>
    <format dxfId="47">
      <pivotArea field="5" type="button" dataOnly="0" labelOnly="1" outline="0" axis="axisRow" fieldPosition="0"/>
    </format>
    <format dxfId="46">
      <pivotArea dataOnly="0" labelOnly="1" outline="0" fieldPosition="0">
        <references count="1">
          <reference field="4294967294" count="3">
            <x v="0"/>
            <x v="1"/>
            <x v="2"/>
          </reference>
        </references>
      </pivotArea>
    </format>
    <format dxfId="45">
      <pivotArea field="5" type="button" dataOnly="0" labelOnly="1" outline="0" axis="axisRow" fieldPosition="0"/>
    </format>
    <format dxfId="44">
      <pivotArea dataOnly="0" labelOnly="1" outline="0" fieldPosition="0">
        <references count="1">
          <reference field="4294967294" count="3">
            <x v="0"/>
            <x v="1"/>
            <x v="2"/>
          </reference>
        </references>
      </pivotArea>
    </format>
    <format dxfId="43">
      <pivotArea field="5" type="button" dataOnly="0" labelOnly="1" outline="0" axis="axisRow" fieldPosition="0"/>
    </format>
    <format dxfId="42">
      <pivotArea dataOnly="0" labelOnly="1" outline="0" fieldPosition="0">
        <references count="1">
          <reference field="4294967294" count="3">
            <x v="0"/>
            <x v="1"/>
            <x v="2"/>
          </reference>
        </references>
      </pivotArea>
    </format>
    <format dxfId="41">
      <pivotArea field="5" type="button" dataOnly="0" labelOnly="1" outline="0" axis="axisRow" fieldPosition="0"/>
    </format>
    <format dxfId="40">
      <pivotArea dataOnly="0" labelOnly="1" outline="0" fieldPosition="0">
        <references count="1">
          <reference field="4294967294" count="3">
            <x v="0"/>
            <x v="1"/>
            <x v="2"/>
          </reference>
        </references>
      </pivotArea>
    </format>
  </formats>
  <chartFormats count="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2"/>
          </reference>
        </references>
      </pivotArea>
    </chartFormat>
    <chartFormat chart="0" format="2" series="1">
      <pivotArea type="data" outline="0" fieldPosition="0">
        <references count="1">
          <reference field="4294967294" count="1" selected="0">
            <x v="1"/>
          </reference>
        </references>
      </pivotArea>
    </chartFormat>
    <chartFormat chart="5" format="6" series="1">
      <pivotArea type="data" outline="0" fieldPosition="0">
        <references count="1">
          <reference field="4294967294" count="1" selected="0">
            <x v="0"/>
          </reference>
        </references>
      </pivotArea>
    </chartFormat>
    <chartFormat chart="5" format="7" series="1">
      <pivotArea type="data" outline="0" fieldPosition="0">
        <references count="1">
          <reference field="4294967294" count="1" selected="0">
            <x v="2"/>
          </reference>
        </references>
      </pivotArea>
    </chartFormat>
    <chartFormat chart="5" format="8"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PivotTable5" cacheId="0" applyNumberFormats="0" applyBorderFormats="0" applyFontFormats="0" applyPatternFormats="0" applyAlignmentFormats="0" applyWidthHeightFormats="1" dataCaption="Values" updatedVersion="7" minRefreshableVersion="3" useAutoFormatting="1" rowGrandTotals="0" colGrandTotals="0" itemPrintTitles="1" createdVersion="4" indent="0" compact="0" compactData="0" multipleFieldFilters="0" chartFormat="2">
  <location ref="P9:T15" firstHeaderRow="1" firstDataRow="3" firstDataCol="1"/>
  <pivotFields count="23">
    <pivotField compact="0" numFmtId="3" outline="0" showAll="0"/>
    <pivotField compact="0" outline="0" showAll="0">
      <items count="10">
        <item h="1" x="0"/>
        <item h="1" x="1"/>
        <item h="1" x="2"/>
        <item h="1" x="3"/>
        <item h="1" x="4"/>
        <item x="5"/>
        <item h="1" x="6"/>
        <item h="1" x="7"/>
        <item h="1" x="8"/>
        <item t="default"/>
      </items>
    </pivotField>
    <pivotField compact="0" outline="0" showAll="0">
      <items count="9">
        <item h="1" m="1" x="7"/>
        <item h="1" m="1" x="4"/>
        <item h="1" x="0"/>
        <item h="1" x="1"/>
        <item h="1" x="2"/>
        <item h="1" m="1" x="6"/>
        <item x="3"/>
        <item h="1" m="1" x="5"/>
        <item t="default"/>
      </items>
    </pivotField>
    <pivotField name="Review quarters" compact="0" outline="0" showAll="0"/>
    <pivotField compact="0" outline="0" showAll="0"/>
    <pivotField name="Review quarter" axis="axisRow" compact="0" numFmtId="169" outline="0" showAll="0" defaultSubtotal="0">
      <items count="28">
        <item m="1" x="8"/>
        <item m="1" x="23"/>
        <item m="1" x="18"/>
        <item m="1" x="13"/>
        <item m="1" x="9"/>
        <item m="1" x="24"/>
        <item m="1" x="19"/>
        <item m="1" x="14"/>
        <item m="1" x="10"/>
        <item m="1" x="25"/>
        <item m="1" x="20"/>
        <item m="1" x="15"/>
        <item m="1" x="11"/>
        <item m="1" x="26"/>
        <item m="1" x="21"/>
        <item m="1" x="16"/>
        <item m="1" x="12"/>
        <item m="1" x="27"/>
        <item m="1" x="22"/>
        <item m="1" x="17"/>
        <item x="0"/>
        <item x="1"/>
        <item x="2"/>
        <item x="3"/>
        <item x="4"/>
        <item x="5"/>
        <item x="6"/>
        <item x="7"/>
      </items>
    </pivotField>
    <pivotField dataField="1" compact="0" outline="0" showAll="0"/>
    <pivotField compact="0" outline="0" showAll="0" defaultSubtotal="0"/>
    <pivotField axis="axisCol" compact="0" outline="0" showAll="0">
      <items count="4">
        <item x="1"/>
        <item x="0"/>
        <item m="1" x="2"/>
        <item t="default"/>
      </items>
    </pivotField>
    <pivotField compact="0" outline="0" showAll="0"/>
    <pivotField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20"/>
    </i>
    <i>
      <x v="21"/>
    </i>
    <i>
      <x v="22"/>
    </i>
    <i>
      <x v="23"/>
    </i>
  </rowItems>
  <colFields count="2">
    <field x="8"/>
    <field x="-2"/>
  </colFields>
  <colItems count="4">
    <i>
      <x/>
      <x/>
    </i>
    <i r="1" i="1">
      <x v="1"/>
    </i>
    <i>
      <x v="1"/>
      <x/>
    </i>
    <i r="1" i="1">
      <x v="1"/>
    </i>
  </colItems>
  <dataFields count="2">
    <dataField name="Estimate " fld="6" baseField="3" baseItem="4"/>
    <dataField name="Final count" fld="11" baseField="3" baseItem="4"/>
  </dataFields>
  <formats count="28">
    <format dxfId="79">
      <pivotArea outline="0" collapsedLevelsAreSubtotals="1" fieldPosition="0"/>
    </format>
    <format dxfId="78">
      <pivotArea dataOnly="0" labelOnly="1" outline="0" fieldPosition="0">
        <references count="1">
          <reference field="5" count="0"/>
        </references>
      </pivotArea>
    </format>
    <format dxfId="77">
      <pivotArea type="origin" dataOnly="0" labelOnly="1" outline="0" fieldPosition="0"/>
    </format>
    <format dxfId="76">
      <pivotArea field="5" type="button" dataOnly="0" labelOnly="1" outline="0" axis="axisRow" fieldPosition="0"/>
    </format>
    <format dxfId="75">
      <pivotArea field="8" type="button" dataOnly="0" labelOnly="1" outline="0" axis="axisCol" fieldPosition="0"/>
    </format>
    <format dxfId="74">
      <pivotArea field="-2" type="button" dataOnly="0" labelOnly="1" outline="0" axis="axisCol" fieldPosition="1"/>
    </format>
    <format dxfId="73">
      <pivotArea type="topRight" dataOnly="0" labelOnly="1" outline="0" fieldPosition="0"/>
    </format>
    <format dxfId="72">
      <pivotArea dataOnly="0" labelOnly="1" outline="0" fieldPosition="0">
        <references count="1">
          <reference field="8" count="0"/>
        </references>
      </pivotArea>
    </format>
    <format dxfId="71">
      <pivotArea dataOnly="0" labelOnly="1" outline="0" fieldPosition="0">
        <references count="2">
          <reference field="4294967294" count="2">
            <x v="0"/>
            <x v="1"/>
          </reference>
          <reference field="8" count="1" selected="0">
            <x v="0"/>
          </reference>
        </references>
      </pivotArea>
    </format>
    <format dxfId="70">
      <pivotArea dataOnly="0" labelOnly="1" outline="0" fieldPosition="0">
        <references count="2">
          <reference field="4294967294" count="2">
            <x v="0"/>
            <x v="1"/>
          </reference>
          <reference field="8" count="1" selected="0">
            <x v="1"/>
          </reference>
        </references>
      </pivotArea>
    </format>
    <format dxfId="69">
      <pivotArea type="origin" dataOnly="0" labelOnly="1" outline="0" fieldPosition="0"/>
    </format>
    <format dxfId="68">
      <pivotArea field="5" type="button" dataOnly="0" labelOnly="1" outline="0" axis="axisRow" fieldPosition="0"/>
    </format>
    <format dxfId="67">
      <pivotArea field="8" type="button" dataOnly="0" labelOnly="1" outline="0" axis="axisCol" fieldPosition="0"/>
    </format>
    <format dxfId="66">
      <pivotArea field="-2" type="button" dataOnly="0" labelOnly="1" outline="0" axis="axisCol" fieldPosition="1"/>
    </format>
    <format dxfId="65">
      <pivotArea type="topRight" dataOnly="0" labelOnly="1" outline="0" fieldPosition="0"/>
    </format>
    <format dxfId="64">
      <pivotArea dataOnly="0" labelOnly="1" outline="0" fieldPosition="0">
        <references count="1">
          <reference field="8" count="0"/>
        </references>
      </pivotArea>
    </format>
    <format dxfId="63">
      <pivotArea dataOnly="0" labelOnly="1" outline="0" fieldPosition="0">
        <references count="2">
          <reference field="4294967294" count="2">
            <x v="0"/>
            <x v="1"/>
          </reference>
          <reference field="8" count="1" selected="0">
            <x v="0"/>
          </reference>
        </references>
      </pivotArea>
    </format>
    <format dxfId="62">
      <pivotArea dataOnly="0" labelOnly="1" outline="0" fieldPosition="0">
        <references count="2">
          <reference field="4294967294" count="2">
            <x v="0"/>
            <x v="1"/>
          </reference>
          <reference field="8" count="1" selected="0">
            <x v="1"/>
          </reference>
        </references>
      </pivotArea>
    </format>
    <format dxfId="61">
      <pivotArea type="origin" dataOnly="0" labelOnly="1" outline="0" fieldPosition="0"/>
    </format>
    <format dxfId="60">
      <pivotArea field="5" type="button" dataOnly="0" labelOnly="1" outline="0" axis="axisRow" fieldPosition="0"/>
    </format>
    <format dxfId="59">
      <pivotArea field="8" type="button" dataOnly="0" labelOnly="1" outline="0" axis="axisCol" fieldPosition="0"/>
    </format>
    <format dxfId="58">
      <pivotArea field="-2" type="button" dataOnly="0" labelOnly="1" outline="0" axis="axisCol" fieldPosition="1"/>
    </format>
    <format dxfId="57">
      <pivotArea type="topRight" dataOnly="0" labelOnly="1" outline="0" fieldPosition="0"/>
    </format>
    <format dxfId="56">
      <pivotArea dataOnly="0" labelOnly="1" outline="0" fieldPosition="0">
        <references count="1">
          <reference field="8" count="0"/>
        </references>
      </pivotArea>
    </format>
    <format dxfId="55">
      <pivotArea dataOnly="0" labelOnly="1" outline="0" fieldPosition="0">
        <references count="2">
          <reference field="4294967294" count="2">
            <x v="0"/>
            <x v="1"/>
          </reference>
          <reference field="8" count="1" selected="0">
            <x v="0"/>
          </reference>
        </references>
      </pivotArea>
    </format>
    <format dxfId="54">
      <pivotArea dataOnly="0" labelOnly="1" outline="0" fieldPosition="0">
        <references count="2">
          <reference field="4294967294" count="2">
            <x v="0"/>
            <x v="1"/>
          </reference>
          <reference field="8" count="1" selected="0">
            <x v="1"/>
          </reference>
        </references>
      </pivotArea>
    </format>
    <format dxfId="53">
      <pivotArea dataOnly="0" labelOnly="1" outline="0" fieldPosition="0">
        <references count="2">
          <reference field="4294967294" count="1">
            <x v="0"/>
          </reference>
          <reference field="8" count="1" selected="0">
            <x v="2"/>
          </reference>
        </references>
      </pivotArea>
    </format>
    <format dxfId="52">
      <pivotArea field="5"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ivotTable4" cacheId="0" dataPosition="0" applyNumberFormats="0" applyBorderFormats="0" applyFontFormats="0" applyPatternFormats="0" applyAlignmentFormats="0" applyWidthHeightFormats="1" dataCaption="Values" updatedVersion="7" minRefreshableVersion="3" useAutoFormatting="1" rowGrandTotals="0" itemPrintTitles="1" createdVersion="4" indent="0" outline="1" outlineData="1" multipleFieldFilters="0" chartFormat="7" rowHeaderCaption="Review quarters">
  <location ref="K9:N13" firstHeaderRow="0" firstDataRow="1" firstDataCol="1"/>
  <pivotFields count="23">
    <pivotField numFmtId="3" showAll="0"/>
    <pivotField showAll="0">
      <items count="10">
        <item h="1" x="0"/>
        <item h="1" x="1"/>
        <item h="1" x="2"/>
        <item h="1" x="3"/>
        <item h="1" x="4"/>
        <item x="5"/>
        <item h="1" x="6"/>
        <item h="1" x="7"/>
        <item h="1" x="8"/>
        <item t="default"/>
      </items>
    </pivotField>
    <pivotField showAll="0">
      <items count="9">
        <item h="1" m="1" x="7"/>
        <item h="1" m="1" x="4"/>
        <item h="1" x="0"/>
        <item h="1" x="1"/>
        <item h="1" x="2"/>
        <item h="1" m="1" x="6"/>
        <item x="3"/>
        <item h="1" m="1" x="5"/>
        <item t="default"/>
      </items>
    </pivotField>
    <pivotField showAll="0"/>
    <pivotField showAll="0"/>
    <pivotField axis="axisRow" numFmtId="169" showAll="0" defaultSubtotal="0">
      <items count="28">
        <item m="1" x="8"/>
        <item m="1" x="23"/>
        <item m="1" x="18"/>
        <item m="1" x="13"/>
        <item m="1" x="9"/>
        <item m="1" x="24"/>
        <item m="1" x="19"/>
        <item m="1" x="14"/>
        <item m="1" x="10"/>
        <item m="1" x="25"/>
        <item m="1" x="20"/>
        <item m="1" x="15"/>
        <item m="1" x="11"/>
        <item m="1" x="26"/>
        <item m="1" x="21"/>
        <item m="1" x="16"/>
        <item m="1" x="12"/>
        <item m="1" x="27"/>
        <item m="1" x="22"/>
        <item m="1" x="17"/>
        <item x="0"/>
        <item x="1"/>
        <item x="2"/>
        <item x="3"/>
        <item x="4"/>
        <item x="5"/>
        <item x="6"/>
        <item x="7"/>
      </items>
    </pivotField>
    <pivotField showAll="0"/>
    <pivotField showAll="0" defaultSubtotal="0"/>
    <pivotField showAll="0">
      <items count="4">
        <item h="1" x="1"/>
        <item h="1" m="1" x="2"/>
        <item x="0"/>
        <item t="default"/>
      </items>
    </pivotField>
    <pivotField showAll="0"/>
    <pivotField showAll="0"/>
    <pivotField showAll="0"/>
    <pivotField showAll="0"/>
    <pivotField showAll="0"/>
    <pivotField showAll="0" defaultSubtotal="0"/>
    <pivotField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s>
  <rowFields count="1">
    <field x="5"/>
  </rowFields>
  <rowItems count="4">
    <i>
      <x v="20"/>
    </i>
    <i>
      <x v="21"/>
    </i>
    <i>
      <x v="22"/>
    </i>
    <i>
      <x v="23"/>
    </i>
  </rowItems>
  <colFields count="1">
    <field x="-2"/>
  </colFields>
  <colItems count="3">
    <i>
      <x/>
    </i>
    <i i="1">
      <x v="1"/>
    </i>
    <i i="2">
      <x v="2"/>
    </i>
  </colItems>
  <dataFields count="3">
    <dataField name="Published estimate as % of final count" fld="16" baseField="5" baseItem="6" numFmtId="167"/>
    <dataField name="Model estimate as % of final count  " fld="22" baseField="5" baseItem="6" numFmtId="167"/>
    <dataField name="Final count (100%)" fld="17" baseField="5" baseItem="6" numFmtId="9"/>
  </dataFields>
  <formats count="14">
    <format dxfId="93">
      <pivotArea field="5" type="button" dataOnly="0" labelOnly="1" outline="0" axis="axisRow" fieldPosition="0"/>
    </format>
    <format dxfId="92">
      <pivotArea dataOnly="0" labelOnly="1" outline="0" fieldPosition="0">
        <references count="1">
          <reference field="4294967294" count="2">
            <x v="0"/>
            <x v="2"/>
          </reference>
        </references>
      </pivotArea>
    </format>
    <format dxfId="91">
      <pivotArea field="5" type="button" dataOnly="0" labelOnly="1" outline="0" axis="axisRow" fieldPosition="0"/>
    </format>
    <format dxfId="90">
      <pivotArea dataOnly="0" labelOnly="1" outline="0" fieldPosition="0">
        <references count="1">
          <reference field="4294967294" count="2">
            <x v="0"/>
            <x v="2"/>
          </reference>
        </references>
      </pivotArea>
    </format>
    <format dxfId="89">
      <pivotArea field="5" type="button" dataOnly="0" labelOnly="1" outline="0" axis="axisRow" fieldPosition="0"/>
    </format>
    <format dxfId="88">
      <pivotArea dataOnly="0" labelOnly="1" outline="0" fieldPosition="0">
        <references count="1">
          <reference field="4294967294" count="2">
            <x v="0"/>
            <x v="2"/>
          </reference>
        </references>
      </pivotArea>
    </format>
    <format dxfId="87">
      <pivotArea collapsedLevelsAreSubtotals="1" fieldPosition="0">
        <references count="1">
          <reference field="5" count="1">
            <x v="8"/>
          </reference>
        </references>
      </pivotArea>
    </format>
    <format dxfId="86">
      <pivotArea outline="0" collapsedLevelsAreSubtotals="1" fieldPosition="0"/>
    </format>
    <format dxfId="85">
      <pivotArea dataOnly="0" labelOnly="1" fieldPosition="0">
        <references count="1">
          <reference field="5" count="0"/>
        </references>
      </pivotArea>
    </format>
    <format dxfId="84">
      <pivotArea dataOnly="0" labelOnly="1" outline="0" fieldPosition="0">
        <references count="1">
          <reference field="4294967294" count="1">
            <x v="1"/>
          </reference>
        </references>
      </pivotArea>
    </format>
    <format dxfId="83">
      <pivotArea dataOnly="0" labelOnly="1" outline="0" fieldPosition="0">
        <references count="1">
          <reference field="4294967294" count="1">
            <x v="1"/>
          </reference>
        </references>
      </pivotArea>
    </format>
    <format dxfId="82">
      <pivotArea outline="0" fieldPosition="0">
        <references count="1">
          <reference field="4294967294" count="1">
            <x v="1"/>
          </reference>
        </references>
      </pivotArea>
    </format>
    <format dxfId="81">
      <pivotArea field="5" type="button" dataOnly="0" labelOnly="1" outline="0" axis="axisRow" fieldPosition="0"/>
    </format>
    <format dxfId="80">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3" cacheId="0" applyNumberFormats="0" applyBorderFormats="0" applyFontFormats="0" applyPatternFormats="0" applyAlignmentFormats="0" applyWidthHeightFormats="1" dataCaption="Values" updatedVersion="7" minRefreshableVersion="3" rowGrandTotals="0" itemPrintTitles="1" createdVersion="4" indent="0" outline="1" outlineData="1" multipleFieldFilters="0" chartFormat="8" rowHeaderCaption="Review quarters">
  <location ref="F9:I13" firstHeaderRow="0" firstDataRow="1" firstDataCol="1"/>
  <pivotFields count="23">
    <pivotField numFmtId="3" showAll="0"/>
    <pivotField showAll="0">
      <items count="10">
        <item h="1" x="0"/>
        <item h="1" x="1"/>
        <item h="1" x="2"/>
        <item h="1" x="3"/>
        <item h="1" x="4"/>
        <item x="5"/>
        <item h="1" x="6"/>
        <item h="1" x="7"/>
        <item h="1" x="8"/>
        <item t="default"/>
      </items>
    </pivotField>
    <pivotField showAll="0">
      <items count="9">
        <item h="1" m="1" x="7"/>
        <item h="1" m="1" x="4"/>
        <item h="1" x="0"/>
        <item h="1" x="1"/>
        <item h="1" x="2"/>
        <item h="1" m="1" x="6"/>
        <item x="3"/>
        <item h="1" m="1" x="5"/>
        <item t="default"/>
      </items>
    </pivotField>
    <pivotField showAll="0"/>
    <pivotField showAll="0"/>
    <pivotField axis="axisRow" numFmtId="169" showAll="0" defaultSubtotal="0">
      <items count="28">
        <item m="1" x="8"/>
        <item m="1" x="23"/>
        <item m="1" x="18"/>
        <item m="1" x="13"/>
        <item m="1" x="9"/>
        <item m="1" x="24"/>
        <item m="1" x="19"/>
        <item m="1" x="14"/>
        <item m="1" x="10"/>
        <item m="1" x="25"/>
        <item m="1" x="20"/>
        <item m="1" x="15"/>
        <item m="1" x="11"/>
        <item m="1" x="26"/>
        <item m="1" x="21"/>
        <item m="1" x="16"/>
        <item m="1" x="12"/>
        <item m="1" x="27"/>
        <item m="1" x="22"/>
        <item m="1" x="17"/>
        <item x="0"/>
        <item x="1"/>
        <item x="2"/>
        <item x="3"/>
        <item x="4"/>
        <item x="5"/>
        <item x="6"/>
        <item x="7"/>
      </items>
    </pivotField>
    <pivotField dataField="1" showAll="0"/>
    <pivotField showAll="0" defaultSubtotal="0"/>
    <pivotField showAll="0">
      <items count="4">
        <item h="1" x="1"/>
        <item h="1" m="1" x="2"/>
        <item x="0"/>
        <item t="default"/>
      </items>
    </pivotField>
    <pivotField showAll="0"/>
    <pivotField showAll="0"/>
    <pivotField dataField="1" showAll="0"/>
    <pivotField showAll="0"/>
    <pivotField showAll="0"/>
    <pivotField dataField="1"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20"/>
    </i>
    <i>
      <x v="21"/>
    </i>
    <i>
      <x v="22"/>
    </i>
    <i>
      <x v="23"/>
    </i>
  </rowItems>
  <colFields count="1">
    <field x="-2"/>
  </colFields>
  <colItems count="3">
    <i>
      <x/>
    </i>
    <i i="1">
      <x v="1"/>
    </i>
    <i i="2">
      <x v="2"/>
    </i>
  </colItems>
  <dataFields count="3">
    <dataField name="Collected count from STAs" fld="14" baseField="5" baseItem="6"/>
    <dataField name="NCVER published estimate " fld="6" baseField="3" baseItem="0" numFmtId="3"/>
    <dataField name="Final count" fld="11" baseField="3" baseItem="0" numFmtId="3"/>
  </dataFields>
  <formats count="15">
    <format dxfId="108">
      <pivotArea dataOnly="0" labelOnly="1" fieldPosition="0">
        <references count="1">
          <reference field="5" count="1">
            <x v="0"/>
          </reference>
        </references>
      </pivotArea>
    </format>
    <format dxfId="107">
      <pivotArea field="5" type="button" dataOnly="0" labelOnly="1" outline="0" axis="axisRow" fieldPosition="0"/>
    </format>
    <format dxfId="106">
      <pivotArea dataOnly="0" labelOnly="1" outline="0" fieldPosition="0">
        <references count="1">
          <reference field="4294967294" count="2">
            <x v="1"/>
            <x v="2"/>
          </reference>
        </references>
      </pivotArea>
    </format>
    <format dxfId="105">
      <pivotArea field="5" type="button" dataOnly="0" labelOnly="1" outline="0" axis="axisRow" fieldPosition="0"/>
    </format>
    <format dxfId="104">
      <pivotArea dataOnly="0" labelOnly="1" outline="0" fieldPosition="0">
        <references count="1">
          <reference field="4294967294" count="2">
            <x v="1"/>
            <x v="2"/>
          </reference>
        </references>
      </pivotArea>
    </format>
    <format dxfId="103">
      <pivotArea field="5" type="button" dataOnly="0" labelOnly="1" outline="0" axis="axisRow" fieldPosition="0"/>
    </format>
    <format dxfId="102">
      <pivotArea dataOnly="0" labelOnly="1" outline="0" fieldPosition="0">
        <references count="1">
          <reference field="4294967294" count="2">
            <x v="1"/>
            <x v="2"/>
          </reference>
        </references>
      </pivotArea>
    </format>
    <format dxfId="101">
      <pivotArea collapsedLevelsAreSubtotals="1" fieldPosition="0">
        <references count="1">
          <reference field="5" count="1">
            <x v="8"/>
          </reference>
        </references>
      </pivotArea>
    </format>
    <format dxfId="100">
      <pivotArea outline="0" collapsedLevelsAreSubtotals="1" fieldPosition="0"/>
    </format>
    <format dxfId="99">
      <pivotArea dataOnly="0" labelOnly="1" fieldPosition="0">
        <references count="1">
          <reference field="5" count="0"/>
        </references>
      </pivotArea>
    </format>
    <format dxfId="98">
      <pivotArea field="5" type="button" dataOnly="0" labelOnly="1" outline="0" axis="axisRow" fieldPosition="0"/>
    </format>
    <format dxfId="97">
      <pivotArea dataOnly="0" labelOnly="1" outline="0" fieldPosition="0">
        <references count="1">
          <reference field="4294967294" count="1">
            <x v="0"/>
          </reference>
        </references>
      </pivotArea>
    </format>
    <format dxfId="96">
      <pivotArea dataOnly="0" labelOnly="1" outline="0" fieldPosition="0">
        <references count="1">
          <reference field="4294967294" count="1">
            <x v="0"/>
          </reference>
        </references>
      </pivotArea>
    </format>
    <format dxfId="95">
      <pivotArea field="5" type="button" dataOnly="0" labelOnly="1" outline="0" axis="axisRow" fieldPosition="0"/>
    </format>
    <format dxfId="94">
      <pivotArea dataOnly="0" labelOnly="1" outline="0" fieldPosition="0">
        <references count="1">
          <reference field="4294967294" count="3">
            <x v="0"/>
            <x v="1"/>
            <x v="2"/>
          </reference>
        </references>
      </pivotArea>
    </format>
  </formats>
  <chartFormats count="2">
    <chartFormat chart="1" format="0" series="1">
      <pivotArea type="data" outline="0" fieldPosition="0">
        <references count="1">
          <reference field="4294967294" count="1" selected="0">
            <x v="1"/>
          </reference>
        </references>
      </pivotArea>
    </chartFormat>
    <chartFormat chart="1" format="1"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300-000004000000}" name="PivotTable6" cacheId="0" applyNumberFormats="0" applyBorderFormats="0" applyFontFormats="0" applyPatternFormats="0" applyAlignmentFormats="0" applyWidthHeightFormats="1" dataCaption="Values" updatedVersion="7" minRefreshableVersion="3" useAutoFormatting="1" rowGrandTotals="0" itemPrintTitles="1" createdVersion="4" indent="0" outline="1" outlineData="1" multipleFieldFilters="0" rowHeaderCaption="Review quarters">
  <location ref="V9:X13" firstHeaderRow="0" firstDataRow="1" firstDataCol="1"/>
  <pivotFields count="23">
    <pivotField numFmtId="3" showAll="0"/>
    <pivotField showAll="0">
      <items count="10">
        <item h="1" x="0"/>
        <item h="1" x="1"/>
        <item h="1" x="2"/>
        <item h="1" x="3"/>
        <item h="1" x="4"/>
        <item x="5"/>
        <item h="1" x="6"/>
        <item h="1" x="7"/>
        <item h="1" x="8"/>
        <item t="default"/>
      </items>
    </pivotField>
    <pivotField showAll="0">
      <items count="9">
        <item h="1" m="1" x="7"/>
        <item h="1" m="1" x="4"/>
        <item h="1" x="0"/>
        <item h="1" x="1"/>
        <item h="1" x="2"/>
        <item h="1" m="1" x="6"/>
        <item x="3"/>
        <item h="1" m="1" x="5"/>
        <item t="default"/>
      </items>
    </pivotField>
    <pivotField showAll="0"/>
    <pivotField showAll="0"/>
    <pivotField axis="axisRow" numFmtId="169" showAll="0" defaultSubtotal="0">
      <items count="28">
        <item m="1" x="8"/>
        <item m="1" x="23"/>
        <item m="1" x="18"/>
        <item m="1" x="13"/>
        <item m="1" x="9"/>
        <item m="1" x="24"/>
        <item m="1" x="19"/>
        <item m="1" x="14"/>
        <item m="1" x="10"/>
        <item m="1" x="25"/>
        <item m="1" x="20"/>
        <item m="1" x="15"/>
        <item m="1" x="11"/>
        <item m="1" x="26"/>
        <item m="1" x="21"/>
        <item m="1" x="16"/>
        <item m="1" x="12"/>
        <item m="1" x="27"/>
        <item m="1" x="22"/>
        <item m="1" x="17"/>
        <item x="0"/>
        <item x="1"/>
        <item x="2"/>
        <item x="3"/>
        <item x="4"/>
        <item x="5"/>
        <item x="6"/>
        <item x="7"/>
      </items>
    </pivotField>
    <pivotField dataField="1" showAll="0"/>
    <pivotField dataField="1" showAll="0"/>
    <pivotField showAll="0">
      <items count="4">
        <item h="1" x="1"/>
        <item h="1" m="1" x="2"/>
        <item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20"/>
    </i>
    <i>
      <x v="21"/>
    </i>
    <i>
      <x v="22"/>
    </i>
    <i>
      <x v="23"/>
    </i>
  </rowItems>
  <colFields count="1">
    <field x="-2"/>
  </colFields>
  <colItems count="2">
    <i>
      <x/>
    </i>
    <i i="1">
      <x v="1"/>
    </i>
  </colItems>
  <dataFields count="2">
    <dataField name="Estimate " fld="6" baseField="3" baseItem="0"/>
    <dataField name="Model " fld="7" baseField="3" baseItem="0"/>
  </dataFields>
  <formats count="6">
    <format dxfId="114">
      <pivotArea field="5" type="button" dataOnly="0" labelOnly="1" outline="0" axis="axisRow" fieldPosition="0"/>
    </format>
    <format dxfId="113">
      <pivotArea dataOnly="0" labelOnly="1" outline="0" fieldPosition="0">
        <references count="1">
          <reference field="4294967294" count="2">
            <x v="0"/>
            <x v="1"/>
          </reference>
        </references>
      </pivotArea>
    </format>
    <format dxfId="112">
      <pivotArea field="5" type="button" dataOnly="0" labelOnly="1" outline="0" axis="axisRow" fieldPosition="0"/>
    </format>
    <format dxfId="111">
      <pivotArea dataOnly="0" labelOnly="1" outline="0" fieldPosition="0">
        <references count="1">
          <reference field="4294967294" count="2">
            <x v="0"/>
            <x v="1"/>
          </reference>
        </references>
      </pivotArea>
    </format>
    <format dxfId="110">
      <pivotArea field="5" type="button" dataOnly="0" labelOnly="1" outline="0" axis="axisRow" fieldPosition="0"/>
    </format>
    <format dxfId="109">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PivotTable2" cacheId="0" applyNumberFormats="0" applyBorderFormats="0" applyFontFormats="0" applyPatternFormats="0" applyAlignmentFormats="0" applyWidthHeightFormats="1" dataCaption="Values" updatedVersion="7" minRefreshableVersion="3" rowGrandTotals="0" itemPrintTitles="1" createdVersion="4" indent="0" compact="0" compactData="0" multipleFieldFilters="0" chartFormat="2" rowHeaderCaption="Contact status">
  <location ref="F6:M10" firstHeaderRow="0" firstDataRow="1" firstDataCol="2"/>
  <pivotFields count="23">
    <pivotField compact="0" numFmtId="3" outline="0" showAll="0"/>
    <pivotField compact="0" outline="0" showAll="0">
      <items count="10">
        <item h="1" x="0"/>
        <item h="1" x="1"/>
        <item h="1" x="2"/>
        <item h="1" x="3"/>
        <item h="1" x="4"/>
        <item x="5"/>
        <item h="1" x="6"/>
        <item h="1" x="7"/>
        <item h="1" x="8"/>
        <item t="default"/>
      </items>
    </pivotField>
    <pivotField name="Contract status" axis="axisRow" compact="0" outline="0" showAll="0" defaultSubtotal="0">
      <items count="8">
        <item h="1" m="1" x="7"/>
        <item h="1" m="1" x="4"/>
        <item h="1" m="1" x="6"/>
        <item h="1" m="1" x="5"/>
        <item h="1" x="0"/>
        <item h="1" x="1"/>
        <item h="1" x="2"/>
        <item x="3"/>
      </items>
    </pivotField>
    <pivotField compact="0" outline="0" showAll="0"/>
    <pivotField compact="0" outline="0" showAll="0" defaultSubtotal="0">
      <items count="29">
        <item m="1" x="21"/>
        <item m="1" x="16"/>
        <item m="1" x="11"/>
        <item m="1" x="26"/>
        <item m="1" x="22"/>
        <item m="1" x="17"/>
        <item m="1" x="12"/>
        <item m="1" x="27"/>
        <item m="1" x="23"/>
        <item m="1" x="18"/>
        <item m="1" x="13"/>
        <item m="1" x="28"/>
        <item m="1" x="24"/>
        <item m="1" x="19"/>
        <item m="1" x="14"/>
        <item m="1" x="9"/>
        <item m="1" x="25"/>
        <item m="1" x="20"/>
        <item m="1" x="15"/>
        <item m="1" x="10"/>
        <item x="0"/>
        <item x="1"/>
        <item x="2"/>
        <item x="3"/>
        <item x="4"/>
        <item x="5"/>
        <item x="6"/>
        <item x="7"/>
        <item x="8"/>
      </items>
    </pivotField>
    <pivotField name="Review quarter" axis="axisRow" compact="0" numFmtId="169" outline="0" showAll="0" defaultSubtotal="0">
      <items count="28">
        <item m="1" x="8"/>
        <item m="1" x="23"/>
        <item m="1" x="18"/>
        <item m="1" x="13"/>
        <item m="1" x="9"/>
        <item m="1" x="24"/>
        <item m="1" x="19"/>
        <item m="1" x="14"/>
        <item m="1" x="10"/>
        <item m="1" x="25"/>
        <item m="1" x="20"/>
        <item m="1" x="15"/>
        <item m="1" x="11"/>
        <item m="1" x="26"/>
        <item m="1" x="21"/>
        <item m="1" x="16"/>
        <item m="1" x="12"/>
        <item m="1" x="27"/>
        <item m="1" x="22"/>
        <item m="1" x="17"/>
        <item x="0"/>
        <item x="1"/>
        <item x="2"/>
        <item x="3"/>
        <item x="4"/>
        <item x="5"/>
        <item x="6"/>
        <item x="7"/>
      </items>
    </pivotField>
    <pivotField dataField="1" compact="0" outline="0" showAll="0"/>
    <pivotField compact="0" outline="0" showAll="0"/>
    <pivotField compact="0" outline="0" showAll="0">
      <items count="4">
        <item h="1" x="1"/>
        <item h="1" m="1" x="2"/>
        <item x="0"/>
        <item t="default"/>
      </items>
    </pivotField>
    <pivotField dataField="1" compact="0" outline="0" showAll="0"/>
    <pivotField dataField="1" compact="0" outline="0" showAll="0"/>
    <pivotField dataField="1" compact="0" outline="0" showAll="0"/>
    <pivotField dataField="1" compact="0" outline="0" showAll="0"/>
    <pivotField compact="0" outline="0" showAll="0"/>
    <pivotField dataField="1"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2">
    <field x="2"/>
    <field x="5"/>
  </rowFields>
  <rowItems count="4">
    <i>
      <x v="7"/>
      <x v="20"/>
    </i>
    <i r="1">
      <x v="21"/>
    </i>
    <i r="1">
      <x v="22"/>
    </i>
    <i r="1">
      <x v="23"/>
    </i>
  </rowItems>
  <colFields count="1">
    <field x="-2"/>
  </colFields>
  <colItems count="6">
    <i>
      <x/>
    </i>
    <i i="1">
      <x v="1"/>
    </i>
    <i i="2">
      <x v="2"/>
    </i>
    <i i="3">
      <x v="3"/>
    </i>
    <i i="4">
      <x v="4"/>
    </i>
    <i i="5">
      <x v="5"/>
    </i>
  </colItems>
  <dataFields count="6">
    <dataField name="Collected count from STAs" fld="14" baseField="5" baseItem="2"/>
    <dataField name="NCVER published estimate " fld="6" baseField="0" baseItem="0"/>
    <dataField name="Lower boundary of 95% prediction interval" fld="9" baseField="5" baseItem="0"/>
    <dataField name="Upper boundary of 95% prediction interval" fld="10" baseField="5" baseItem="0"/>
    <dataField name="Final count" fld="11" baseField="0" baseItem="0"/>
    <dataField name="Estimate as percentage of final count" fld="12" baseField="5" baseItem="2" numFmtId="166"/>
  </dataFields>
  <formats count="33">
    <format dxfId="32">
      <pivotArea outline="0" collapsedLevelsAreSubtotals="1" fieldPosition="0">
        <references count="1">
          <reference field="4294967294" count="1" selected="0">
            <x v="5"/>
          </reference>
        </references>
      </pivotArea>
    </format>
    <format dxfId="31">
      <pivotArea field="2" type="button" dataOnly="0" labelOnly="1" outline="0" axis="axisRow" fieldPosition="0"/>
    </format>
    <format dxfId="30">
      <pivotArea field="5" type="button" dataOnly="0" labelOnly="1" outline="0" axis="axisRow" fieldPosition="1"/>
    </format>
    <format dxfId="29">
      <pivotArea dataOnly="0" labelOnly="1" outline="0" fieldPosition="0">
        <references count="1">
          <reference field="4294967294" count="5">
            <x v="1"/>
            <x v="2"/>
            <x v="3"/>
            <x v="4"/>
            <x v="5"/>
          </reference>
        </references>
      </pivotArea>
    </format>
    <format dxfId="28">
      <pivotArea field="2" type="button" dataOnly="0" labelOnly="1" outline="0" axis="axisRow" fieldPosition="0"/>
    </format>
    <format dxfId="27">
      <pivotArea field="5" type="button" dataOnly="0" labelOnly="1" outline="0" axis="axisRow" fieldPosition="1"/>
    </format>
    <format dxfId="26">
      <pivotArea dataOnly="0" labelOnly="1" outline="0" fieldPosition="0">
        <references count="1">
          <reference field="4294967294" count="5">
            <x v="1"/>
            <x v="2"/>
            <x v="3"/>
            <x v="4"/>
            <x v="5"/>
          </reference>
        </references>
      </pivotArea>
    </format>
    <format dxfId="25">
      <pivotArea field="4" type="button" dataOnly="0" labelOnly="1" outline="0"/>
    </format>
    <format dxfId="24">
      <pivotArea outline="0" fieldPosition="0">
        <references count="1">
          <reference field="4294967294" count="1">
            <x v="5"/>
          </reference>
        </references>
      </pivotArea>
    </format>
    <format dxfId="23">
      <pivotArea dataOnly="0" labelOnly="1" outline="0" fieldPosition="0">
        <references count="1">
          <reference field="2" count="0"/>
        </references>
      </pivotArea>
    </format>
    <format dxfId="22">
      <pivotArea outline="0" collapsedLevelsAreSubtotals="1" fieldPosition="0"/>
    </format>
    <format dxfId="21">
      <pivotArea dataOnly="0" labelOnly="1" outline="0" fieldPosition="0">
        <references count="1">
          <reference field="2" count="0"/>
        </references>
      </pivotArea>
    </format>
    <format dxfId="20">
      <pivotArea dataOnly="0" labelOnly="1" outline="0" fieldPosition="0">
        <references count="2">
          <reference field="2" count="0" selected="0"/>
          <reference field="5" count="0"/>
        </references>
      </pivotArea>
    </format>
    <format dxfId="19">
      <pivotArea outline="0" collapsedLevelsAreSubtotals="1" fieldPosition="0"/>
    </format>
    <format dxfId="18">
      <pivotArea dataOnly="0" labelOnly="1" outline="0" fieldPosition="0">
        <references count="1">
          <reference field="2" count="0"/>
        </references>
      </pivotArea>
    </format>
    <format dxfId="17">
      <pivotArea dataOnly="0" labelOnly="1" outline="0" fieldPosition="0">
        <references count="2">
          <reference field="2" count="0" selected="0"/>
          <reference field="5" count="0"/>
        </references>
      </pivotArea>
    </format>
    <format dxfId="16">
      <pivotArea dataOnly="0" labelOnly="1" outline="0" fieldPosition="0">
        <references count="1">
          <reference field="4294967294" count="1">
            <x v="0"/>
          </reference>
        </references>
      </pivotArea>
    </format>
    <format dxfId="15">
      <pivotArea dataOnly="0" labelOnly="1" outline="0" fieldPosition="0">
        <references count="1">
          <reference field="4294967294" count="1">
            <x v="0"/>
          </reference>
        </references>
      </pivotArea>
    </format>
    <format dxfId="14">
      <pivotArea dataOnly="0" labelOnly="1" outline="0" fieldPosition="0">
        <references count="1">
          <reference field="4294967294" count="6">
            <x v="0"/>
            <x v="1"/>
            <x v="2"/>
            <x v="3"/>
            <x v="4"/>
            <x v="5"/>
          </reference>
        </references>
      </pivotArea>
    </format>
    <format dxfId="13">
      <pivotArea field="2" type="button" dataOnly="0" labelOnly="1" outline="0" axis="axisRow" fieldPosition="0"/>
    </format>
    <format dxfId="12">
      <pivotArea field="5" type="button" dataOnly="0" labelOnly="1" outline="0" axis="axisRow" fieldPosition="1"/>
    </format>
    <format dxfId="11">
      <pivotArea dataOnly="0" labelOnly="1" outline="0" fieldPosition="0">
        <references count="1">
          <reference field="4294967294" count="6">
            <x v="0"/>
            <x v="1"/>
            <x v="2"/>
            <x v="3"/>
            <x v="4"/>
            <x v="5"/>
          </reference>
        </references>
      </pivotArea>
    </format>
    <format dxfId="10">
      <pivotArea field="2" type="button" dataOnly="0" labelOnly="1" outline="0" axis="axisRow" fieldPosition="0"/>
    </format>
    <format dxfId="9">
      <pivotArea field="5" type="button" dataOnly="0" labelOnly="1" outline="0" axis="axisRow" fieldPosition="1"/>
    </format>
    <format dxfId="8">
      <pivotArea dataOnly="0" labelOnly="1" outline="0" fieldPosition="0">
        <references count="1">
          <reference field="4294967294" count="6">
            <x v="0"/>
            <x v="1"/>
            <x v="2"/>
            <x v="3"/>
            <x v="4"/>
            <x v="5"/>
          </reference>
        </references>
      </pivotArea>
    </format>
    <format dxfId="7">
      <pivotArea type="all" dataOnly="0" outline="0" fieldPosition="0"/>
    </format>
    <format dxfId="6">
      <pivotArea type="all" dataOnly="0" outline="0" fieldPosition="0"/>
    </format>
    <format dxfId="5">
      <pivotArea dataOnly="0" labelOnly="1" outline="0" fieldPosition="0">
        <references count="1">
          <reference field="4294967294" count="6">
            <x v="0"/>
            <x v="1"/>
            <x v="2"/>
            <x v="3"/>
            <x v="4"/>
            <x v="5"/>
          </reference>
        </references>
      </pivotArea>
    </format>
    <format dxfId="4">
      <pivotArea dataOnly="0" labelOnly="1" outline="0" fieldPosition="0">
        <references count="1">
          <reference field="4294967294" count="6">
            <x v="0"/>
            <x v="1"/>
            <x v="2"/>
            <x v="3"/>
            <x v="4"/>
            <x v="5"/>
          </reference>
        </references>
      </pivotArea>
    </format>
    <format dxfId="3">
      <pivotArea dataOnly="0" labelOnly="1" outline="0" fieldPosition="0">
        <references count="1">
          <reference field="4294967294" count="6">
            <x v="0"/>
            <x v="1"/>
            <x v="2"/>
            <x v="3"/>
            <x v="4"/>
            <x v="5"/>
          </reference>
        </references>
      </pivotArea>
    </format>
    <format dxfId="2">
      <pivotArea dataOnly="0" labelOnly="1" outline="0" fieldPosition="0">
        <references count="1">
          <reference field="4294967294" count="1">
            <x v="0"/>
          </reference>
        </references>
      </pivotArea>
    </format>
    <format dxfId="1">
      <pivotArea field="2" type="button" dataOnly="0" labelOnly="1" outline="0" axis="axisRow" fieldPosition="0"/>
    </format>
    <format dxfId="0">
      <pivotArea field="5" type="button" dataOnly="0" labelOnly="1" outline="0" axis="axisRow" fieldPosition="1"/>
    </format>
  </formats>
  <conditionalFormats count="2">
    <conditionalFormat priority="1">
      <pivotAreas count="1">
        <pivotArea type="data" outline="0" collapsedLevelsAreSubtotals="1" fieldPosition="0">
          <references count="1">
            <reference field="4294967294" count="1" selected="0">
              <x v="5"/>
            </reference>
          </references>
        </pivotArea>
      </pivotAreas>
    </conditionalFormat>
    <conditionalFormat priority="2">
      <pivotAreas count="1">
        <pivotArea type="data" outline="0" collapsedLevelsAreSubtotals="1" fieldPosition="0">
          <references count="1">
            <reference field="4294967294" count="1" selected="0">
              <x v="5"/>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500-000003000000}" name="PivotTable4" cacheId="0" applyNumberFormats="0" applyBorderFormats="0" applyFontFormats="0" applyPatternFormats="0" applyAlignmentFormats="0" applyWidthHeightFormats="1" dataCaption="Values" updatedVersion="7" minRefreshableVersion="3" rowGrandTotals="0" itemPrintTitles="1" createdVersion="4" indent="0" outline="1" outlineData="1" multipleFieldFilters="0" rowHeaderCaption="Contract status">
  <location ref="A11:A12" firstHeaderRow="1" firstDataRow="1" firstDataCol="1"/>
  <pivotFields count="23">
    <pivotField numFmtId="3" showAll="0"/>
    <pivotField showAll="0">
      <items count="10">
        <item h="1" x="0"/>
        <item h="1" x="1"/>
        <item h="1" x="2"/>
        <item h="1" x="3"/>
        <item h="1" x="4"/>
        <item x="5"/>
        <item h="1" x="6"/>
        <item h="1" x="7"/>
        <item h="1" x="8"/>
        <item t="default"/>
      </items>
    </pivotField>
    <pivotField axis="axisRow" showAll="0">
      <items count="9">
        <item h="1" m="1" x="7"/>
        <item h="1" m="1" x="4"/>
        <item h="1" x="0"/>
        <item h="1" x="1"/>
        <item h="1" x="2"/>
        <item h="1" m="1" x="6"/>
        <item x="3"/>
        <item h="1" m="1" x="5"/>
        <item t="default"/>
      </items>
    </pivotField>
    <pivotField showAll="0"/>
    <pivotField showAll="0"/>
    <pivotField showAll="0">
      <items count="29">
        <item m="1" x="8"/>
        <item m="1" x="23"/>
        <item m="1" x="18"/>
        <item m="1" x="13"/>
        <item m="1" x="9"/>
        <item m="1" x="24"/>
        <item m="1" x="19"/>
        <item m="1" x="14"/>
        <item m="1" x="10"/>
        <item m="1" x="25"/>
        <item m="1" x="20"/>
        <item m="1" x="15"/>
        <item m="1" x="11"/>
        <item m="1" x="26"/>
        <item m="1" x="21"/>
        <item m="1" x="16"/>
        <item m="1" x="12"/>
        <item m="1" x="27"/>
        <item m="1" x="22"/>
        <item m="1" x="17"/>
        <item x="0"/>
        <item x="1"/>
        <item x="2"/>
        <item x="3"/>
        <item x="4"/>
        <item x="5"/>
        <item x="6"/>
        <item x="7"/>
        <item t="default"/>
      </items>
    </pivotField>
    <pivotField showAll="0"/>
    <pivotField showAll="0"/>
    <pivotField showAll="0">
      <items count="4">
        <item h="1" x="1"/>
        <item h="1" m="1" x="2"/>
        <item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2"/>
  </rowFields>
  <rowItems count="1">
    <i>
      <x v="6"/>
    </i>
  </rowItems>
  <colItems count="1">
    <i/>
  </colItems>
  <formats count="1">
    <format dxfId="33">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500-000002000000}" name="PivotTable3" cacheId="0" applyNumberFormats="0" applyBorderFormats="0" applyFontFormats="0" applyPatternFormats="0" applyAlignmentFormats="0" applyWidthHeightFormats="1" dataCaption="Values" updatedVersion="7" minRefreshableVersion="3" rowGrandTotals="0" itemPrintTitles="1" createdVersion="4" indent="0" outline="1" outlineData="1" multipleFieldFilters="0" rowHeaderCaption="Estimate type">
  <location ref="A9:A10" firstHeaderRow="1" firstDataRow="1" firstDataCol="1"/>
  <pivotFields count="23">
    <pivotField numFmtId="3" showAll="0"/>
    <pivotField showAll="0">
      <items count="10">
        <item h="1" x="0"/>
        <item h="1" x="1"/>
        <item h="1" x="2"/>
        <item h="1" x="3"/>
        <item h="1" x="4"/>
        <item x="5"/>
        <item h="1" x="6"/>
        <item h="1" x="7"/>
        <item h="1" x="8"/>
        <item t="default"/>
      </items>
    </pivotField>
    <pivotField showAll="0">
      <items count="9">
        <item h="1" m="1" x="7"/>
        <item h="1" m="1" x="4"/>
        <item h="1" x="0"/>
        <item h="1" x="1"/>
        <item h="1" x="2"/>
        <item h="1" m="1" x="6"/>
        <item x="3"/>
        <item h="1" m="1" x="5"/>
        <item t="default"/>
      </items>
    </pivotField>
    <pivotField showAll="0"/>
    <pivotField showAll="0"/>
    <pivotField showAll="0">
      <items count="29">
        <item m="1" x="8"/>
        <item m="1" x="23"/>
        <item m="1" x="18"/>
        <item m="1" x="13"/>
        <item m="1" x="9"/>
        <item m="1" x="24"/>
        <item m="1" x="19"/>
        <item m="1" x="14"/>
        <item m="1" x="10"/>
        <item m="1" x="25"/>
        <item m="1" x="20"/>
        <item m="1" x="15"/>
        <item m="1" x="11"/>
        <item m="1" x="26"/>
        <item m="1" x="21"/>
        <item m="1" x="16"/>
        <item m="1" x="12"/>
        <item m="1" x="27"/>
        <item m="1" x="22"/>
        <item m="1" x="17"/>
        <item x="0"/>
        <item x="1"/>
        <item x="2"/>
        <item x="3"/>
        <item x="4"/>
        <item x="5"/>
        <item x="6"/>
        <item x="7"/>
        <item t="default"/>
      </items>
    </pivotField>
    <pivotField showAll="0"/>
    <pivotField showAll="0"/>
    <pivotField axis="axisRow" showAll="0">
      <items count="4">
        <item h="1" x="1"/>
        <item x="0"/>
        <item h="1" m="1" x="2"/>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8"/>
  </rowFields>
  <rowItems count="1">
    <i>
      <x v="1"/>
    </i>
  </rowItems>
  <colItems count="1">
    <i/>
  </colItems>
  <formats count="1">
    <format dxfId="34">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applyNumberFormats="0" applyBorderFormats="0" applyFontFormats="0" applyPatternFormats="0" applyAlignmentFormats="0" applyWidthHeightFormats="1" dataCaption="Values" updatedVersion="7" minRefreshableVersion="3" rowGrandTotals="0" itemPrintTitles="1" createdVersion="4" indent="0" outline="1" outlineData="1" multipleFieldFilters="0" rowHeaderCaption="State">
  <location ref="A7:A8" firstHeaderRow="1" firstDataRow="1" firstDataCol="1"/>
  <pivotFields count="23">
    <pivotField numFmtId="3" showAll="0"/>
    <pivotField axis="axisRow" showAll="0">
      <items count="10">
        <item h="1" x="0"/>
        <item h="1" x="1"/>
        <item h="1" x="2"/>
        <item h="1" x="3"/>
        <item h="1" x="4"/>
        <item x="5"/>
        <item h="1" x="6"/>
        <item h="1" x="7"/>
        <item h="1" x="8"/>
        <item t="default"/>
      </items>
    </pivotField>
    <pivotField showAll="0">
      <items count="9">
        <item h="1" m="1" x="7"/>
        <item h="1" m="1" x="4"/>
        <item h="1" x="0"/>
        <item h="1" x="1"/>
        <item h="1" x="2"/>
        <item h="1" m="1" x="6"/>
        <item x="3"/>
        <item h="1" m="1" x="5"/>
        <item t="default"/>
      </items>
    </pivotField>
    <pivotField showAll="0"/>
    <pivotField showAll="0"/>
    <pivotField showAll="0" defaultSubtotal="0">
      <items count="28">
        <item m="1" x="8"/>
        <item m="1" x="23"/>
        <item m="1" x="18"/>
        <item m="1" x="13"/>
        <item m="1" x="9"/>
        <item m="1" x="24"/>
        <item m="1" x="19"/>
        <item m="1" x="14"/>
        <item m="1" x="10"/>
        <item m="1" x="25"/>
        <item m="1" x="20"/>
        <item m="1" x="15"/>
        <item m="1" x="11"/>
        <item m="1" x="26"/>
        <item m="1" x="21"/>
        <item m="1" x="16"/>
        <item m="1" x="12"/>
        <item m="1" x="27"/>
        <item m="1" x="22"/>
        <item m="1" x="17"/>
        <item x="0"/>
        <item x="1"/>
        <item x="2"/>
        <item x="3"/>
        <item x="4"/>
        <item x="5"/>
        <item x="6"/>
        <item x="7"/>
      </items>
    </pivotField>
    <pivotField showAll="0"/>
    <pivotField showAll="0"/>
    <pivotField showAll="0">
      <items count="4">
        <item h="1" x="1"/>
        <item h="1" m="1" x="2"/>
        <item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1"/>
  </rowFields>
  <rowItems count="1">
    <i>
      <x v="5"/>
    </i>
  </rowItems>
  <colItems count="1">
    <i/>
  </colItems>
  <formats count="1">
    <format dxfId="35">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00000000-0013-0000-FFFF-FFFF01000000}" sourceName="State">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9">
        <i x="0"/>
        <i x="1"/>
        <i x="2"/>
        <i x="3"/>
        <i x="4"/>
        <i x="5" s="1"/>
        <i x="6"/>
        <i x="7"/>
        <i x="8"/>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00000000-0013-0000-FFFF-FFFF02000000}" sourceName="type">
  <pivotTables>
    <pivotTable tabId="14" name="PivotTable2"/>
    <pivotTable tabId="14" name="PivotTable3"/>
    <pivotTable tabId="14" name="PivotTable4"/>
    <pivotTable tabId="14" name="PivotTable6"/>
    <pivotTable tabId="4" name="PivotTable1"/>
    <pivotTable tabId="4" name="PivotTable2"/>
    <pivotTable tabId="4" name="PivotTable3"/>
    <pivotTable tabId="4" name="PivotTable4"/>
  </pivotTables>
  <data>
    <tabular pivotCacheId="3" sortOrder="descending" showMissing="0">
      <items count="3">
        <i x="0" s="1"/>
        <i x="1"/>
        <i x="2"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 xr10:uid="{00000000-0013-0000-FFFF-FFFF03000000}" sourceName="contract">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customListSort="0" showMissing="0">
      <items count="8">
        <i x="0"/>
        <i x="1"/>
        <i x="2"/>
        <i x="3" s="1"/>
        <i x="7" nd="1"/>
        <i x="4" nd="1"/>
        <i x="6" nd="1"/>
        <i x="5"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view_quarter" xr10:uid="{00000000-0013-0000-FFFF-FFFF04000000}" sourceName="review_quarter">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28">
        <i x="0" s="1"/>
        <i x="1" s="1"/>
        <i x="2" s="1"/>
        <i x="3" s="1"/>
        <i x="4" s="1" nd="1"/>
        <i x="5" s="1" nd="1"/>
        <i x="6" s="1" nd="1"/>
        <i x="7" s="1" nd="1"/>
        <i x="8" s="1" nd="1"/>
        <i x="23" s="1" nd="1"/>
        <i x="18" s="1" nd="1"/>
        <i x="13" s="1" nd="1"/>
        <i x="9" s="1" nd="1"/>
        <i x="24" s="1" nd="1"/>
        <i x="19" s="1" nd="1"/>
        <i x="14" s="1" nd="1"/>
        <i x="10" s="1" nd="1"/>
        <i x="25" s="1" nd="1"/>
        <i x="20" s="1" nd="1"/>
        <i x="15" s="1" nd="1"/>
        <i x="11" s="1" nd="1"/>
        <i x="26" s="1" nd="1"/>
        <i x="21" s="1" nd="1"/>
        <i x="16" s="1" nd="1"/>
        <i x="12" s="1" nd="1"/>
        <i x="27" s="1" nd="1"/>
        <i x="22" s="1" nd="1"/>
        <i x="17"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1" xr10:uid="{00000000-0014-0000-FFFF-FFFF01000000}" cache="Slicer_State" caption="State or territory" style="SlicerStyleLight1 2" rowHeight="241300"/>
  <slicer name="Estimate type 1" xr10:uid="{00000000-0014-0000-FFFF-FFFF02000000}" cache="Slicer_type" caption="Estimate type" rowHeight="241300"/>
  <slicer name="Contract status" xr10:uid="{00000000-0014-0000-FFFF-FFFF03000000}" cache="Slicer_contract" caption="Contract status" style="SlicerStyleLight1 2" rowHeight="241300"/>
  <slicer name="review_quarter" xr10:uid="{00000000-0014-0000-FFFF-FFFF04000000}" cache="Slicer_review_quarter" caption="Review quarters" style="SlicerStyleLight1 2"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2" xr10:uid="{00000000-0014-0000-FFFF-FFFF05000000}" cache="Slicer_State" caption="State or territory" style="SlicerStyleLight1 2" rowHeight="241300"/>
  <slicer name="Estimate type 2" xr10:uid="{00000000-0014-0000-FFFF-FFFF06000000}" cache="Slicer_type" caption="Estimate type" style="SlicerStyleLight1 2" rowHeight="241300"/>
  <slicer name="Contract status 1" xr10:uid="{00000000-0014-0000-FFFF-FFFF07000000}" cache="Slicer_contract" caption="Contract status" style="SlicerStyleLight1 2" rowHeight="241300"/>
  <slicer name="review_quarter 1" xr10:uid="{00000000-0014-0000-FFFF-FFFF08000000}" cache="Slicer_review_quarter" caption="Review quarters" style="SlicerStyleLight1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Q289" tableBorderDxfId="147">
  <autoFilter ref="B1:Q289" xr:uid="{F0A88D5E-819A-4374-8EA2-A36A57779845}"/>
  <tableColumns count="16">
    <tableColumn id="1" xr3:uid="{00000000-0010-0000-0000-000001000000}" name=" " totalsRowLabel="Total" dataDxfId="146" totalsRowDxfId="145"/>
    <tableColumn id="2" xr3:uid="{00000000-0010-0000-0000-000002000000}" name="State" dataDxfId="144" totalsRowDxfId="143"/>
    <tableColumn id="3" xr3:uid="{00000000-0010-0000-0000-000003000000}" name="contract" dataDxfId="142" totalsRowDxfId="141"/>
    <tableColumn id="4" xr3:uid="{00000000-0010-0000-0000-000004000000}" name="collection_quarter" dataDxfId="140" totalsRowDxfId="139"/>
    <tableColumn id="5" xr3:uid="{00000000-0010-0000-0000-000005000000}" name="collection_number" dataDxfId="138" totalsRowDxfId="137"/>
    <tableColumn id="6" xr3:uid="{00000000-0010-0000-0000-000006000000}" name="review_quarter" dataDxfId="136" totalsRowDxfId="135"/>
    <tableColumn id="7" xr3:uid="{00000000-0010-0000-0000-000007000000}" name="Estimate" dataDxfId="134" totalsRowDxfId="133"/>
    <tableColumn id="8" xr3:uid="{00000000-0010-0000-0000-000008000000}" name="model" dataDxfId="132" totalsRowDxfId="131"/>
    <tableColumn id="9" xr3:uid="{00000000-0010-0000-0000-000009000000}" name="type" dataDxfId="130" totalsRowDxfId="129"/>
    <tableColumn id="10" xr3:uid="{00000000-0010-0000-0000-00000A000000}" name="Low95" dataDxfId="128" totalsRowDxfId="127"/>
    <tableColumn id="12" xr3:uid="{00000000-0010-0000-0000-00000C000000}" name="High95" dataDxfId="126" totalsRowDxfId="125"/>
    <tableColumn id="13" xr3:uid="{00000000-0010-0000-0000-00000D000000}" name="final_count" dataDxfId="124" totalsRowDxfId="123"/>
    <tableColumn id="14" xr3:uid="{00000000-0010-0000-0000-00000E000000}" name="perc_of_final_count" dataDxfId="122" totalsRowDxfId="121"/>
    <tableColumn id="15" xr3:uid="{00000000-0010-0000-0000-00000F000000}" name="count_in_PI" dataDxfId="120" totalsRowDxfId="119"/>
    <tableColumn id="16" xr3:uid="{00000000-0010-0000-0000-000010000000}" name="raw_value" dataDxfId="118" totalsRowDxfId="117"/>
    <tableColumn id="11" xr3:uid="{00000000-0010-0000-0000-00000B000000}" name="model_perc_final_count" totalsRowFunction="count" dataDxfId="116" totalsRowDxfId="115"/>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cver.edu.au/publications/publications/all-publications/a-guide-to-the-apprentices-and-trainees-estimates-review-dashboard" TargetMode="External"/></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hyperlink" Target="http://www.ncver.edu.au/data/collection/apprentices-and-trainees-collection" TargetMode="External"/><Relationship Id="rId2" Type="http://schemas.openxmlformats.org/officeDocument/2006/relationships/hyperlink" Target="http://www.ncver.edu.au/data/collection/apprentices-and-trainees-collection"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hyperlink" Target="https://www.ncver.edu.au/publications/publications/all-publications/estimation-of-apprentice-and-trainee-statistics"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https://www.ncver.edu.au/publications/publications/all-publications/a-guide-to-the-apprentices-and-trainees-estimates-review-dashboard" TargetMode="External"/><Relationship Id="rId5" Type="http://schemas.microsoft.com/office/2007/relationships/slicer" Target="../slicers/slicer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microsoft.com/office/2007/relationships/slicer" Target="../slicers/slicer2.xml"/><Relationship Id="rId3" Type="http://schemas.openxmlformats.org/officeDocument/2006/relationships/pivotTable" Target="../pivotTables/pivotTable8.xml"/><Relationship Id="rId7" Type="http://schemas.openxmlformats.org/officeDocument/2006/relationships/drawing" Target="../drawings/drawing4.xml"/><Relationship Id="rId2" Type="http://schemas.openxmlformats.org/officeDocument/2006/relationships/pivotTable" Target="../pivotTables/pivotTable7.xml"/><Relationship Id="rId1" Type="http://schemas.openxmlformats.org/officeDocument/2006/relationships/pivotTable" Target="../pivotTables/pivotTable6.xml"/><Relationship Id="rId6" Type="http://schemas.openxmlformats.org/officeDocument/2006/relationships/printerSettings" Target="../printerSettings/printerSettings2.bin"/><Relationship Id="rId5" Type="http://schemas.openxmlformats.org/officeDocument/2006/relationships/hyperlink" Target="https://www.ncver.edu.au/publications/publications/all-publications/a-guide-to-the-apprentices-and-trainees-estimates-review-dashboard" TargetMode="External"/><Relationship Id="rId4" Type="http://schemas.openxmlformats.org/officeDocument/2006/relationships/pivotTable" Target="../pivotTables/pivotTable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B1:K78"/>
  <sheetViews>
    <sheetView showGridLines="0" showRowColHeaders="0" tabSelected="1" zoomScaleNormal="100" workbookViewId="0"/>
  </sheetViews>
  <sheetFormatPr defaultRowHeight="15" x14ac:dyDescent="0.25"/>
  <cols>
    <col min="1" max="1" width="2.42578125" customWidth="1"/>
    <col min="2" max="2" width="9.28515625" customWidth="1"/>
    <col min="3" max="3" width="7.85546875" customWidth="1"/>
    <col min="4" max="4" width="26.140625" customWidth="1"/>
    <col min="5" max="5" width="27.28515625" customWidth="1"/>
    <col min="6" max="6" width="4.5703125" customWidth="1"/>
    <col min="7" max="9" width="8.85546875" customWidth="1"/>
    <col min="10" max="10" width="10.28515625" bestFit="1" customWidth="1"/>
    <col min="11" max="11" width="22.140625" bestFit="1" customWidth="1"/>
    <col min="12" max="13" width="9.28515625" customWidth="1"/>
  </cols>
  <sheetData>
    <row r="1" spans="2:11" ht="9.75" customHeight="1" x14ac:dyDescent="0.25"/>
    <row r="2" spans="2:11" ht="17.25" customHeight="1" x14ac:dyDescent="0.25">
      <c r="B2" s="268" t="s">
        <v>125</v>
      </c>
      <c r="C2" s="269"/>
      <c r="D2" s="269"/>
      <c r="E2" s="269"/>
      <c r="F2" s="269"/>
      <c r="G2" s="269"/>
      <c r="H2" s="269"/>
      <c r="I2" s="269"/>
      <c r="J2" s="269"/>
      <c r="K2" s="269"/>
    </row>
    <row r="3" spans="2:11" ht="17.25" customHeight="1" x14ac:dyDescent="0.25">
      <c r="B3" s="269"/>
      <c r="C3" s="269"/>
      <c r="D3" s="269"/>
      <c r="E3" s="269"/>
      <c r="F3" s="269"/>
      <c r="G3" s="269"/>
      <c r="H3" s="269"/>
      <c r="I3" s="269"/>
      <c r="J3" s="269"/>
      <c r="K3" s="269"/>
    </row>
    <row r="4" spans="2:11" s="6" customFormat="1" ht="9" customHeight="1" x14ac:dyDescent="0.25">
      <c r="B4" s="137"/>
      <c r="C4" s="137"/>
      <c r="D4" s="137"/>
      <c r="E4" s="137"/>
      <c r="F4" s="137"/>
      <c r="G4" s="137"/>
      <c r="H4" s="137"/>
      <c r="I4" s="137"/>
      <c r="J4" s="137"/>
      <c r="K4" s="137"/>
    </row>
    <row r="5" spans="2:11" ht="18.75" customHeight="1" x14ac:dyDescent="0.25">
      <c r="B5" s="270" t="s">
        <v>96</v>
      </c>
      <c r="C5" s="270"/>
      <c r="D5" s="270"/>
      <c r="E5" s="270"/>
      <c r="F5" s="270"/>
      <c r="G5" s="270"/>
      <c r="H5" s="270"/>
      <c r="I5" s="270"/>
      <c r="J5" s="270"/>
      <c r="K5" s="270"/>
    </row>
    <row r="6" spans="2:11" ht="9.75" customHeight="1" x14ac:dyDescent="0.25">
      <c r="B6" s="136"/>
      <c r="C6" s="136"/>
      <c r="D6" s="136"/>
      <c r="E6" s="136"/>
      <c r="F6" s="136"/>
      <c r="G6" s="136"/>
      <c r="H6" s="136"/>
      <c r="I6" s="136"/>
      <c r="J6" s="136"/>
      <c r="K6" s="136"/>
    </row>
    <row r="7" spans="2:11" ht="15" customHeight="1" x14ac:dyDescent="0.25">
      <c r="B7" s="259" t="s">
        <v>116</v>
      </c>
      <c r="C7" s="259"/>
      <c r="D7" s="259"/>
      <c r="E7" s="260" t="s">
        <v>113</v>
      </c>
      <c r="F7" s="260"/>
      <c r="G7" s="260"/>
      <c r="H7" s="260"/>
      <c r="I7" s="260"/>
      <c r="J7" s="260"/>
      <c r="K7" s="260"/>
    </row>
    <row r="8" spans="2:11" s="74" customFormat="1" ht="15" customHeight="1" x14ac:dyDescent="0.2">
      <c r="B8" s="259" t="s">
        <v>90</v>
      </c>
      <c r="C8" s="259"/>
      <c r="E8" s="261" t="s">
        <v>135</v>
      </c>
      <c r="F8" s="261"/>
      <c r="G8" s="261"/>
      <c r="H8" s="261"/>
      <c r="I8" s="261"/>
      <c r="J8" s="261"/>
      <c r="K8" s="261"/>
    </row>
    <row r="9" spans="2:11" s="74" customFormat="1" ht="15" customHeight="1" x14ac:dyDescent="0.2">
      <c r="B9" s="259" t="s">
        <v>109</v>
      </c>
      <c r="C9" s="259"/>
      <c r="E9" s="261" t="s">
        <v>114</v>
      </c>
      <c r="F9" s="261"/>
      <c r="G9" s="261"/>
      <c r="H9" s="261"/>
      <c r="I9" s="261"/>
      <c r="J9" s="261"/>
      <c r="K9" s="261"/>
    </row>
    <row r="10" spans="2:11" s="74" customFormat="1" ht="15" customHeight="1" x14ac:dyDescent="0.2">
      <c r="B10" s="259" t="s">
        <v>46</v>
      </c>
      <c r="C10" s="259"/>
      <c r="E10" s="261" t="s">
        <v>164</v>
      </c>
      <c r="F10" s="261"/>
      <c r="G10" s="261"/>
      <c r="H10" s="261"/>
      <c r="I10" s="261"/>
      <c r="J10" s="261"/>
      <c r="K10" s="261"/>
    </row>
    <row r="11" spans="2:11" s="74" customFormat="1" ht="9" customHeight="1" x14ac:dyDescent="0.2">
      <c r="B11" s="201"/>
      <c r="C11" s="201"/>
      <c r="D11" s="201"/>
      <c r="E11" s="207"/>
      <c r="F11" s="208"/>
      <c r="G11" s="207"/>
      <c r="H11" s="207"/>
      <c r="I11" s="207"/>
      <c r="J11" s="207"/>
      <c r="K11" s="209"/>
    </row>
    <row r="12" spans="2:11" s="6" customFormat="1" ht="18.75" customHeight="1" x14ac:dyDescent="0.25">
      <c r="B12" s="270" t="s">
        <v>137</v>
      </c>
      <c r="C12" s="270"/>
      <c r="D12" s="270"/>
      <c r="E12" s="270"/>
      <c r="F12" s="270"/>
      <c r="G12" s="270"/>
      <c r="H12" s="270"/>
      <c r="I12" s="270"/>
      <c r="J12" s="270"/>
      <c r="K12" s="270"/>
    </row>
    <row r="13" spans="2:11" s="6" customFormat="1" ht="9" customHeight="1" x14ac:dyDescent="0.25"/>
    <row r="14" spans="2:11" s="74" customFormat="1" ht="15.75" customHeight="1" x14ac:dyDescent="0.2">
      <c r="B14" s="258" t="s">
        <v>152</v>
      </c>
      <c r="C14" s="258"/>
      <c r="D14" s="258"/>
      <c r="E14" s="258"/>
      <c r="F14" s="258"/>
      <c r="G14" s="258"/>
      <c r="H14" s="258"/>
      <c r="I14" s="258"/>
      <c r="J14" s="258"/>
      <c r="K14" s="258"/>
    </row>
    <row r="15" spans="2:11" s="74" customFormat="1" ht="15.75" customHeight="1" x14ac:dyDescent="0.2">
      <c r="B15" s="258"/>
      <c r="C15" s="258"/>
      <c r="D15" s="258"/>
      <c r="E15" s="258"/>
      <c r="F15" s="258"/>
      <c r="G15" s="258"/>
      <c r="H15" s="258"/>
      <c r="I15" s="258"/>
      <c r="J15" s="258"/>
      <c r="K15" s="258"/>
    </row>
    <row r="16" spans="2:11" s="74" customFormat="1" ht="15.75" customHeight="1" x14ac:dyDescent="0.2">
      <c r="B16" s="258"/>
      <c r="C16" s="258"/>
      <c r="D16" s="258"/>
      <c r="E16" s="258"/>
      <c r="F16" s="258"/>
      <c r="G16" s="258"/>
      <c r="H16" s="258"/>
      <c r="I16" s="258"/>
      <c r="J16" s="258"/>
      <c r="K16" s="258"/>
    </row>
    <row r="17" spans="2:11" s="74" customFormat="1" ht="15.75" customHeight="1" x14ac:dyDescent="0.2">
      <c r="B17" s="258"/>
      <c r="C17" s="258"/>
      <c r="D17" s="258"/>
      <c r="E17" s="258"/>
      <c r="F17" s="258"/>
      <c r="G17" s="258"/>
      <c r="H17" s="258"/>
      <c r="I17" s="258"/>
      <c r="J17" s="258"/>
      <c r="K17" s="258"/>
    </row>
    <row r="18" spans="2:11" s="74" customFormat="1" ht="15.75" customHeight="1" x14ac:dyDescent="0.2">
      <c r="B18" s="258"/>
      <c r="C18" s="258"/>
      <c r="D18" s="258"/>
      <c r="E18" s="258"/>
      <c r="F18" s="258"/>
      <c r="G18" s="258"/>
      <c r="H18" s="258"/>
      <c r="I18" s="258"/>
      <c r="J18" s="258"/>
      <c r="K18" s="258"/>
    </row>
    <row r="19" spans="2:11" s="74" customFormat="1" ht="15" customHeight="1" x14ac:dyDescent="0.2">
      <c r="B19" s="258"/>
      <c r="C19" s="258"/>
      <c r="D19" s="258"/>
      <c r="E19" s="258"/>
      <c r="F19" s="258"/>
      <c r="G19" s="258"/>
      <c r="H19" s="258"/>
      <c r="I19" s="258"/>
      <c r="J19" s="258"/>
      <c r="K19" s="258"/>
    </row>
    <row r="20" spans="2:11" s="74" customFormat="1" ht="21.75" customHeight="1" x14ac:dyDescent="0.2">
      <c r="B20" s="258"/>
      <c r="C20" s="258"/>
      <c r="D20" s="258"/>
      <c r="E20" s="258"/>
      <c r="F20" s="258"/>
      <c r="G20" s="258"/>
      <c r="H20" s="258"/>
      <c r="I20" s="258"/>
      <c r="J20" s="258"/>
      <c r="K20" s="258"/>
    </row>
    <row r="21" spans="2:11" s="74" customFormat="1" ht="15.75" customHeight="1" x14ac:dyDescent="0.2">
      <c r="B21" s="258"/>
      <c r="C21" s="258"/>
      <c r="D21" s="258"/>
      <c r="E21" s="258"/>
      <c r="F21" s="258"/>
      <c r="G21" s="258"/>
      <c r="H21" s="258"/>
      <c r="I21" s="258"/>
      <c r="J21" s="258"/>
      <c r="K21" s="258"/>
    </row>
    <row r="22" spans="2:11" s="74" customFormat="1" ht="25.15" customHeight="1" x14ac:dyDescent="0.2">
      <c r="B22" s="258"/>
      <c r="C22" s="258"/>
      <c r="D22" s="258"/>
      <c r="E22" s="258"/>
      <c r="F22" s="258"/>
      <c r="G22" s="258"/>
      <c r="H22" s="258"/>
      <c r="I22" s="258"/>
      <c r="J22" s="258"/>
      <c r="K22" s="258"/>
    </row>
    <row r="23" spans="2:11" s="74" customFormat="1" ht="12" customHeight="1" x14ac:dyDescent="0.2">
      <c r="B23" s="210"/>
      <c r="C23" s="210"/>
      <c r="D23" s="210"/>
      <c r="E23" s="210"/>
      <c r="F23" s="210"/>
      <c r="G23" s="210"/>
      <c r="H23" s="210"/>
      <c r="I23" s="210"/>
      <c r="J23" s="210"/>
      <c r="K23" s="210"/>
    </row>
    <row r="24" spans="2:11" s="74" customFormat="1" ht="15.75" customHeight="1" x14ac:dyDescent="0.2">
      <c r="B24" s="210"/>
      <c r="C24" s="210"/>
      <c r="D24" s="210"/>
      <c r="E24" s="210"/>
      <c r="F24" s="210"/>
      <c r="G24" s="210"/>
      <c r="H24" s="210"/>
      <c r="I24" s="210"/>
      <c r="J24" s="210"/>
      <c r="K24" s="210"/>
    </row>
    <row r="25" spans="2:11" s="74" customFormat="1" ht="15.75" customHeight="1" x14ac:dyDescent="0.2">
      <c r="B25" s="210"/>
      <c r="C25" s="210"/>
      <c r="D25" s="210"/>
      <c r="E25" s="210"/>
      <c r="F25" s="210"/>
      <c r="G25" s="210"/>
      <c r="H25" s="210"/>
      <c r="I25" s="210"/>
      <c r="J25" s="210"/>
      <c r="K25" s="210"/>
    </row>
    <row r="26" spans="2:11" s="74" customFormat="1" ht="15.75" customHeight="1" x14ac:dyDescent="0.2">
      <c r="B26" s="210"/>
      <c r="C26" s="210"/>
      <c r="D26" s="210"/>
      <c r="E26" s="210"/>
      <c r="F26" s="210"/>
      <c r="G26" s="272" t="s">
        <v>145</v>
      </c>
      <c r="H26" s="272"/>
      <c r="I26" s="272"/>
      <c r="J26" s="272"/>
      <c r="K26" s="272"/>
    </row>
    <row r="27" spans="2:11" s="74" customFormat="1" ht="15.75" customHeight="1" x14ac:dyDescent="0.2">
      <c r="B27" s="210"/>
      <c r="C27" s="210"/>
      <c r="D27" s="210"/>
      <c r="E27" s="210"/>
      <c r="F27" s="210"/>
      <c r="G27" s="262" t="s">
        <v>147</v>
      </c>
      <c r="H27" s="262" t="s">
        <v>37</v>
      </c>
      <c r="I27" s="262" t="s">
        <v>148</v>
      </c>
      <c r="J27" s="262" t="s">
        <v>23</v>
      </c>
      <c r="K27" s="264" t="s">
        <v>150</v>
      </c>
    </row>
    <row r="28" spans="2:11" s="74" customFormat="1" ht="15.75" customHeight="1" x14ac:dyDescent="0.2">
      <c r="B28" s="210"/>
      <c r="C28" s="210"/>
      <c r="D28" s="210"/>
      <c r="E28" s="210"/>
      <c r="F28" s="210"/>
      <c r="G28" s="263"/>
      <c r="H28" s="263"/>
      <c r="I28" s="263"/>
      <c r="J28" s="263"/>
      <c r="K28" s="265"/>
    </row>
    <row r="29" spans="2:11" s="74" customFormat="1" ht="15.75" customHeight="1" x14ac:dyDescent="0.2">
      <c r="B29" s="210"/>
      <c r="C29" s="210"/>
      <c r="D29" s="210"/>
      <c r="E29" s="210"/>
      <c r="F29" s="210"/>
      <c r="G29" s="221">
        <v>1</v>
      </c>
      <c r="H29" s="222">
        <v>89</v>
      </c>
      <c r="I29" s="236" t="s">
        <v>165</v>
      </c>
      <c r="J29" s="237" t="s">
        <v>146</v>
      </c>
      <c r="K29" s="223"/>
    </row>
    <row r="30" spans="2:11" s="74" customFormat="1" ht="15.75" customHeight="1" x14ac:dyDescent="0.2">
      <c r="B30" s="210"/>
      <c r="C30" s="210"/>
      <c r="D30" s="210"/>
      <c r="E30" s="210"/>
      <c r="F30" s="210"/>
      <c r="G30" s="224">
        <v>2</v>
      </c>
      <c r="H30" s="225">
        <v>90</v>
      </c>
      <c r="I30" s="238" t="s">
        <v>166</v>
      </c>
      <c r="J30" s="238" t="s">
        <v>170</v>
      </c>
      <c r="K30" s="219" t="s">
        <v>106</v>
      </c>
    </row>
    <row r="31" spans="2:11" s="74" customFormat="1" ht="15.75" customHeight="1" x14ac:dyDescent="0.2">
      <c r="B31" s="210"/>
      <c r="C31" s="210"/>
      <c r="D31" s="210"/>
      <c r="E31" s="210"/>
      <c r="F31" s="210"/>
      <c r="G31" s="224">
        <v>3</v>
      </c>
      <c r="H31" s="225">
        <v>91</v>
      </c>
      <c r="I31" s="238" t="s">
        <v>167</v>
      </c>
      <c r="J31" s="238" t="s">
        <v>171</v>
      </c>
      <c r="K31" s="219" t="s">
        <v>107</v>
      </c>
    </row>
    <row r="32" spans="2:11" s="74" customFormat="1" ht="15.75" customHeight="1" x14ac:dyDescent="0.2">
      <c r="B32" s="210"/>
      <c r="C32" s="210"/>
      <c r="D32" s="210"/>
      <c r="E32" s="210"/>
      <c r="F32" s="210"/>
      <c r="G32" s="224">
        <v>4</v>
      </c>
      <c r="H32" s="225">
        <v>92</v>
      </c>
      <c r="I32" s="238" t="s">
        <v>168</v>
      </c>
      <c r="J32" s="238" t="s">
        <v>172</v>
      </c>
      <c r="K32" s="219" t="s">
        <v>149</v>
      </c>
    </row>
    <row r="33" spans="2:11" s="74" customFormat="1" ht="15.75" customHeight="1" x14ac:dyDescent="0.2">
      <c r="B33" s="210"/>
      <c r="C33" s="210"/>
      <c r="D33" s="210"/>
      <c r="E33" s="210"/>
      <c r="F33" s="210"/>
      <c r="G33" s="226">
        <v>5</v>
      </c>
      <c r="H33" s="227">
        <v>93</v>
      </c>
      <c r="I33" s="239" t="s">
        <v>169</v>
      </c>
      <c r="J33" s="239" t="s">
        <v>169</v>
      </c>
      <c r="K33" s="220" t="s">
        <v>24</v>
      </c>
    </row>
    <row r="34" spans="2:11" s="74" customFormat="1" ht="15.75" customHeight="1" x14ac:dyDescent="0.2">
      <c r="B34" s="210"/>
      <c r="C34" s="210"/>
      <c r="D34" s="210"/>
      <c r="E34" s="210"/>
      <c r="F34" s="210"/>
      <c r="G34" s="210"/>
      <c r="H34" s="210"/>
      <c r="I34" s="210"/>
      <c r="J34" s="210"/>
      <c r="K34" s="210"/>
    </row>
    <row r="35" spans="2:11" s="74" customFormat="1" ht="15.75" customHeight="1" x14ac:dyDescent="0.2">
      <c r="B35" s="210"/>
      <c r="C35" s="210"/>
      <c r="D35" s="210"/>
      <c r="E35" s="210"/>
      <c r="F35" s="210"/>
      <c r="G35" s="210"/>
      <c r="H35" s="210"/>
      <c r="I35" s="210"/>
      <c r="J35" s="210"/>
      <c r="K35" s="210"/>
    </row>
    <row r="36" spans="2:11" s="74" customFormat="1" ht="15.75" customHeight="1" x14ac:dyDescent="0.2">
      <c r="B36" s="210"/>
      <c r="C36" s="210"/>
      <c r="D36" s="210"/>
      <c r="E36" s="210"/>
      <c r="F36" s="210"/>
      <c r="G36" s="210"/>
      <c r="H36" s="210"/>
      <c r="I36" s="210"/>
      <c r="J36" s="210"/>
      <c r="K36" s="210"/>
    </row>
    <row r="37" spans="2:11" s="74" customFormat="1" ht="15.75" customHeight="1" x14ac:dyDescent="0.2">
      <c r="B37" s="210"/>
      <c r="C37" s="210"/>
      <c r="D37" s="210"/>
      <c r="E37" s="210"/>
      <c r="F37" s="210"/>
      <c r="G37" s="210"/>
      <c r="H37" s="210"/>
      <c r="I37" s="210"/>
      <c r="J37" s="210"/>
      <c r="K37" s="210"/>
    </row>
    <row r="38" spans="2:11" s="74" customFormat="1" ht="12" customHeight="1" x14ac:dyDescent="0.2">
      <c r="B38" s="210"/>
      <c r="C38" s="210"/>
      <c r="D38" s="210"/>
      <c r="E38" s="210"/>
      <c r="F38" s="210"/>
      <c r="G38" s="210"/>
      <c r="H38" s="210"/>
      <c r="I38" s="210"/>
      <c r="J38" s="210"/>
      <c r="K38" s="210"/>
    </row>
    <row r="39" spans="2:11" s="74" customFormat="1" ht="16.5" customHeight="1" x14ac:dyDescent="0.2">
      <c r="B39" s="258" t="s">
        <v>153</v>
      </c>
      <c r="C39" s="258"/>
      <c r="D39" s="258"/>
      <c r="E39" s="258"/>
      <c r="F39" s="258"/>
      <c r="G39" s="258"/>
      <c r="H39" s="258"/>
      <c r="I39" s="258"/>
      <c r="J39" s="258"/>
      <c r="K39" s="258"/>
    </row>
    <row r="40" spans="2:11" s="74" customFormat="1" ht="16.5" customHeight="1" x14ac:dyDescent="0.2">
      <c r="B40" s="258"/>
      <c r="C40" s="258"/>
      <c r="D40" s="258"/>
      <c r="E40" s="258"/>
      <c r="F40" s="258"/>
      <c r="G40" s="258"/>
      <c r="H40" s="258"/>
      <c r="I40" s="258"/>
      <c r="J40" s="258"/>
      <c r="K40" s="258"/>
    </row>
    <row r="41" spans="2:11" s="74" customFormat="1" ht="15.75" customHeight="1" x14ac:dyDescent="0.2">
      <c r="B41" s="258"/>
      <c r="C41" s="258"/>
      <c r="D41" s="258"/>
      <c r="E41" s="258"/>
      <c r="F41" s="258"/>
      <c r="G41" s="258"/>
      <c r="H41" s="258"/>
      <c r="I41" s="258"/>
      <c r="J41" s="258"/>
      <c r="K41" s="258"/>
    </row>
    <row r="42" spans="2:11" s="74" customFormat="1" ht="15.75" customHeight="1" x14ac:dyDescent="0.2">
      <c r="B42" s="258"/>
      <c r="C42" s="258"/>
      <c r="D42" s="258"/>
      <c r="E42" s="258"/>
      <c r="F42" s="258"/>
      <c r="G42" s="258"/>
      <c r="H42" s="258"/>
      <c r="I42" s="258"/>
      <c r="J42" s="258"/>
      <c r="K42" s="258"/>
    </row>
    <row r="43" spans="2:11" s="74" customFormat="1" ht="15.75" customHeight="1" x14ac:dyDescent="0.2">
      <c r="B43" s="258"/>
      <c r="C43" s="258"/>
      <c r="D43" s="258"/>
      <c r="E43" s="258"/>
      <c r="F43" s="258"/>
      <c r="G43" s="258"/>
      <c r="H43" s="258"/>
      <c r="I43" s="258"/>
      <c r="J43" s="258"/>
      <c r="K43" s="258"/>
    </row>
    <row r="44" spans="2:11" s="74" customFormat="1" ht="20.45" customHeight="1" x14ac:dyDescent="0.2">
      <c r="B44" s="258"/>
      <c r="C44" s="258"/>
      <c r="D44" s="258"/>
      <c r="E44" s="258"/>
      <c r="F44" s="258"/>
      <c r="G44" s="258"/>
      <c r="H44" s="258"/>
      <c r="I44" s="258"/>
      <c r="J44" s="258"/>
      <c r="K44" s="258"/>
    </row>
    <row r="45" spans="2:11" s="74" customFormat="1" ht="9" customHeight="1" x14ac:dyDescent="0.2">
      <c r="G45" s="206"/>
      <c r="H45" s="206"/>
      <c r="I45" s="206"/>
      <c r="J45" s="206"/>
      <c r="K45" s="206"/>
    </row>
    <row r="46" spans="2:11" s="74" customFormat="1" ht="18.75" customHeight="1" x14ac:dyDescent="0.2">
      <c r="B46" s="270" t="s">
        <v>138</v>
      </c>
      <c r="C46" s="270"/>
      <c r="D46" s="270"/>
      <c r="E46" s="270"/>
      <c r="F46" s="270"/>
      <c r="G46" s="270"/>
      <c r="H46" s="270"/>
      <c r="I46" s="270"/>
      <c r="J46" s="270"/>
      <c r="K46" s="270"/>
    </row>
    <row r="47" spans="2:11" s="74" customFormat="1" ht="9" customHeight="1" x14ac:dyDescent="0.25">
      <c r="B47" s="6"/>
      <c r="C47" s="6"/>
      <c r="D47" s="6"/>
      <c r="E47" s="6"/>
      <c r="F47" s="6"/>
      <c r="G47" s="6"/>
      <c r="H47" s="6"/>
      <c r="I47" s="6"/>
      <c r="J47" s="6"/>
      <c r="K47" s="6"/>
    </row>
    <row r="48" spans="2:11" s="74" customFormat="1" ht="15.75" customHeight="1" x14ac:dyDescent="0.2">
      <c r="B48" s="258" t="s">
        <v>162</v>
      </c>
      <c r="C48" s="258"/>
      <c r="D48" s="258"/>
      <c r="E48" s="258"/>
      <c r="F48" s="258"/>
      <c r="G48" s="258"/>
      <c r="H48" s="258"/>
      <c r="I48" s="258"/>
      <c r="J48" s="258"/>
      <c r="K48" s="258"/>
    </row>
    <row r="49" spans="2:11" s="74" customFormat="1" ht="15.75" customHeight="1" x14ac:dyDescent="0.2">
      <c r="B49" s="258"/>
      <c r="C49" s="258"/>
      <c r="D49" s="258"/>
      <c r="E49" s="258"/>
      <c r="F49" s="258"/>
      <c r="G49" s="258"/>
      <c r="H49" s="258"/>
      <c r="I49" s="258"/>
      <c r="J49" s="258"/>
      <c r="K49" s="258"/>
    </row>
    <row r="50" spans="2:11" s="74" customFormat="1" ht="15.75" customHeight="1" x14ac:dyDescent="0.2">
      <c r="B50" s="258"/>
      <c r="C50" s="258"/>
      <c r="D50" s="258"/>
      <c r="E50" s="258"/>
      <c r="F50" s="258"/>
      <c r="G50" s="258"/>
      <c r="H50" s="258"/>
      <c r="I50" s="258"/>
      <c r="J50" s="258"/>
      <c r="K50" s="258"/>
    </row>
    <row r="51" spans="2:11" s="74" customFormat="1" ht="15.75" customHeight="1" x14ac:dyDescent="0.2">
      <c r="B51" s="258"/>
      <c r="C51" s="258"/>
      <c r="D51" s="258"/>
      <c r="E51" s="258"/>
      <c r="F51" s="258"/>
      <c r="G51" s="258"/>
      <c r="H51" s="258"/>
      <c r="I51" s="258"/>
      <c r="J51" s="258"/>
      <c r="K51" s="258"/>
    </row>
    <row r="52" spans="2:11" s="74" customFormat="1" ht="15.75" customHeight="1" x14ac:dyDescent="0.2">
      <c r="B52" s="258"/>
      <c r="C52" s="258"/>
      <c r="D52" s="258"/>
      <c r="E52" s="258"/>
      <c r="F52" s="258"/>
      <c r="G52" s="258"/>
      <c r="H52" s="258"/>
      <c r="I52" s="258"/>
      <c r="J52" s="258"/>
      <c r="K52" s="258"/>
    </row>
    <row r="53" spans="2:11" s="74" customFormat="1" ht="15.75" customHeight="1" x14ac:dyDescent="0.2">
      <c r="B53" s="258"/>
      <c r="C53" s="258"/>
      <c r="D53" s="258"/>
      <c r="E53" s="258"/>
      <c r="F53" s="258"/>
      <c r="G53" s="258"/>
      <c r="H53" s="258"/>
      <c r="I53" s="258"/>
      <c r="J53" s="258"/>
      <c r="K53" s="258"/>
    </row>
    <row r="54" spans="2:11" s="74" customFormat="1" ht="15.75" customHeight="1" x14ac:dyDescent="0.2">
      <c r="B54" s="258"/>
      <c r="C54" s="258"/>
      <c r="D54" s="258"/>
      <c r="E54" s="258"/>
      <c r="F54" s="258"/>
      <c r="G54" s="258"/>
      <c r="H54" s="258"/>
      <c r="I54" s="258"/>
      <c r="J54" s="258"/>
      <c r="K54" s="258"/>
    </row>
    <row r="55" spans="2:11" s="74" customFormat="1" ht="15.75" customHeight="1" x14ac:dyDescent="0.2">
      <c r="B55" s="258"/>
      <c r="C55" s="258"/>
      <c r="D55" s="258"/>
      <c r="E55" s="258"/>
      <c r="F55" s="258"/>
      <c r="G55" s="258"/>
      <c r="H55" s="258"/>
      <c r="I55" s="258"/>
      <c r="J55" s="258"/>
      <c r="K55" s="258"/>
    </row>
    <row r="56" spans="2:11" s="74" customFormat="1" ht="15.75" customHeight="1" x14ac:dyDescent="0.2">
      <c r="B56" s="258"/>
      <c r="C56" s="258"/>
      <c r="D56" s="258"/>
      <c r="E56" s="258"/>
      <c r="F56" s="258"/>
      <c r="G56" s="258"/>
      <c r="H56" s="258"/>
      <c r="I56" s="258"/>
      <c r="J56" s="258"/>
      <c r="K56" s="258"/>
    </row>
    <row r="57" spans="2:11" s="74" customFormat="1" ht="15.75" customHeight="1" x14ac:dyDescent="0.2">
      <c r="B57" s="258"/>
      <c r="C57" s="258"/>
      <c r="D57" s="258"/>
      <c r="E57" s="258"/>
      <c r="F57" s="258"/>
      <c r="G57" s="258"/>
      <c r="H57" s="258"/>
      <c r="I57" s="258"/>
      <c r="J57" s="258"/>
      <c r="K57" s="258"/>
    </row>
    <row r="58" spans="2:11" s="74" customFormat="1" ht="9" customHeight="1" x14ac:dyDescent="0.2">
      <c r="B58" s="258"/>
      <c r="C58" s="258"/>
      <c r="D58" s="258"/>
      <c r="E58" s="258"/>
      <c r="F58" s="258"/>
      <c r="G58" s="258"/>
      <c r="H58" s="258"/>
      <c r="I58" s="258"/>
      <c r="J58" s="258"/>
      <c r="K58" s="258"/>
    </row>
    <row r="59" spans="2:11" s="74" customFormat="1" ht="25.9" customHeight="1" x14ac:dyDescent="0.2">
      <c r="B59" s="258"/>
      <c r="C59" s="258"/>
      <c r="D59" s="258"/>
      <c r="E59" s="258"/>
      <c r="F59" s="258"/>
      <c r="G59" s="258"/>
      <c r="H59" s="258"/>
      <c r="I59" s="258"/>
      <c r="J59" s="258"/>
      <c r="K59" s="258"/>
    </row>
    <row r="60" spans="2:11" s="74" customFormat="1" ht="14.25" customHeight="1" x14ac:dyDescent="0.2">
      <c r="B60" s="271" t="s">
        <v>161</v>
      </c>
      <c r="C60" s="271"/>
      <c r="D60" s="271"/>
      <c r="E60" s="271"/>
      <c r="F60" s="271"/>
      <c r="G60" s="271"/>
      <c r="H60" s="271"/>
      <c r="I60" s="271"/>
      <c r="J60" s="271"/>
      <c r="K60" s="271"/>
    </row>
    <row r="61" spans="2:11" s="74" customFormat="1" ht="9" customHeight="1" x14ac:dyDescent="0.2">
      <c r="B61" s="138"/>
      <c r="C61" s="138"/>
      <c r="D61" s="138"/>
      <c r="E61" s="138"/>
      <c r="F61" s="138"/>
      <c r="G61" s="138"/>
      <c r="H61" s="138"/>
      <c r="I61" s="138"/>
      <c r="J61" s="138"/>
      <c r="K61" s="138"/>
    </row>
    <row r="62" spans="2:11" ht="18" customHeight="1" x14ac:dyDescent="0.25">
      <c r="B62" s="270" t="s">
        <v>115</v>
      </c>
      <c r="C62" s="270"/>
      <c r="D62" s="270"/>
      <c r="E62" s="270"/>
      <c r="F62" s="270"/>
      <c r="G62" s="270"/>
      <c r="H62" s="270"/>
      <c r="I62" s="270"/>
      <c r="J62" s="270"/>
      <c r="K62" s="270"/>
    </row>
    <row r="63" spans="2:11" ht="9.75" customHeight="1" x14ac:dyDescent="0.25">
      <c r="B63" s="136"/>
      <c r="C63" s="136"/>
      <c r="D63" s="136"/>
      <c r="E63" s="136"/>
      <c r="F63" s="136"/>
      <c r="G63" s="136"/>
      <c r="H63" s="136"/>
      <c r="I63" s="136"/>
      <c r="J63" s="136"/>
      <c r="K63" s="136"/>
    </row>
    <row r="64" spans="2:11" ht="15.75" customHeight="1" x14ac:dyDescent="0.25">
      <c r="B64" s="258" t="s">
        <v>108</v>
      </c>
      <c r="C64" s="258"/>
      <c r="D64" s="258"/>
      <c r="E64" s="258"/>
      <c r="F64" s="258"/>
      <c r="G64" s="258"/>
      <c r="H64" s="258"/>
      <c r="I64" s="258"/>
      <c r="J64" s="258"/>
      <c r="K64" s="258"/>
    </row>
    <row r="65" spans="2:11" ht="15.75" customHeight="1" x14ac:dyDescent="0.25">
      <c r="B65" s="258"/>
      <c r="C65" s="258"/>
      <c r="D65" s="258"/>
      <c r="E65" s="258"/>
      <c r="F65" s="258"/>
      <c r="G65" s="258"/>
      <c r="H65" s="258"/>
      <c r="I65" s="258"/>
      <c r="J65" s="258"/>
      <c r="K65" s="258"/>
    </row>
    <row r="66" spans="2:11" ht="15.75" customHeight="1" x14ac:dyDescent="0.25">
      <c r="B66" s="258"/>
      <c r="C66" s="258"/>
      <c r="D66" s="258"/>
      <c r="E66" s="258"/>
      <c r="F66" s="258"/>
      <c r="G66" s="258"/>
      <c r="H66" s="258"/>
      <c r="I66" s="258"/>
      <c r="J66" s="258"/>
      <c r="K66" s="258"/>
    </row>
    <row r="67" spans="2:11" ht="15.75" customHeight="1" x14ac:dyDescent="0.25">
      <c r="B67" s="258"/>
      <c r="C67" s="258"/>
      <c r="D67" s="258"/>
      <c r="E67" s="258"/>
      <c r="F67" s="258"/>
      <c r="G67" s="258"/>
      <c r="H67" s="258"/>
      <c r="I67" s="258"/>
      <c r="J67" s="258"/>
      <c r="K67" s="258"/>
    </row>
    <row r="68" spans="2:11" ht="15.75" customHeight="1" x14ac:dyDescent="0.25">
      <c r="B68" s="258"/>
      <c r="C68" s="258"/>
      <c r="D68" s="258"/>
      <c r="E68" s="258"/>
      <c r="F68" s="258"/>
      <c r="G68" s="258"/>
      <c r="H68" s="258"/>
      <c r="I68" s="258"/>
      <c r="J68" s="258"/>
      <c r="K68" s="258"/>
    </row>
    <row r="69" spans="2:11" ht="12.75" customHeight="1" x14ac:dyDescent="0.25">
      <c r="B69" s="258"/>
      <c r="C69" s="258"/>
      <c r="D69" s="258"/>
      <c r="E69" s="258"/>
      <c r="F69" s="258"/>
      <c r="G69" s="258"/>
      <c r="H69" s="258"/>
      <c r="I69" s="258"/>
      <c r="J69" s="258"/>
      <c r="K69" s="258"/>
    </row>
    <row r="70" spans="2:11" ht="14.25" customHeight="1" x14ac:dyDescent="0.25">
      <c r="B70" s="149"/>
      <c r="C70" s="149"/>
      <c r="D70" s="149"/>
      <c r="E70" s="149"/>
      <c r="F70" s="149"/>
      <c r="G70" s="149"/>
      <c r="H70" s="149"/>
      <c r="I70" s="149"/>
      <c r="J70" s="149"/>
      <c r="K70" s="149"/>
    </row>
    <row r="71" spans="2:11" ht="14.25" customHeight="1" x14ac:dyDescent="0.25">
      <c r="B71" s="266" t="str">
        <f>TEXT('Review quarters'!C19,"mmm")&amp;"-"&amp;TEXT('Review quarters'!C19,"yyy")&amp;", "&amp;TEXT('Review quarters'!C20,"mmm")&amp;"-"&amp;TEXT('Review quarters'!C20,"yyy")&amp;", "&amp;TEXT('Review quarters'!C21,"mmm")&amp;"-"&amp;TEXT('Review quarters'!C21,"yyy")&amp;" and "&amp;TEXT('Review quarters'!C22,"mmm")&amp;"-"&amp;TEXT('Review quarters'!C22,"yyy")&amp;"."</f>
        <v>Jun-2020, Sep-2020, Dec-2020 and Mar-2021.</v>
      </c>
      <c r="C71" s="266"/>
      <c r="D71" s="266"/>
      <c r="E71" s="266"/>
      <c r="F71" s="266"/>
      <c r="G71" s="266"/>
      <c r="H71" s="266"/>
      <c r="I71" s="266"/>
      <c r="J71" s="266"/>
      <c r="K71" s="266"/>
    </row>
    <row r="72" spans="2:11" ht="14.25" customHeight="1" x14ac:dyDescent="0.25">
      <c r="B72" s="150"/>
      <c r="C72" s="149"/>
      <c r="D72" s="149"/>
      <c r="E72" s="149"/>
      <c r="F72" s="149"/>
      <c r="G72" s="149"/>
      <c r="H72" s="149"/>
      <c r="I72" s="149"/>
      <c r="J72" s="149"/>
      <c r="K72" s="149"/>
    </row>
    <row r="73" spans="2:11" ht="14.25" customHeight="1" x14ac:dyDescent="0.25">
      <c r="B73" s="267" t="s">
        <v>105</v>
      </c>
      <c r="C73" s="267"/>
      <c r="D73" s="267"/>
      <c r="E73" s="267"/>
      <c r="F73" s="267"/>
      <c r="G73" s="267"/>
      <c r="H73" s="267"/>
      <c r="I73" s="267"/>
      <c r="J73" s="267"/>
      <c r="K73" s="267"/>
    </row>
    <row r="74" spans="2:11" ht="14.25" customHeight="1" x14ac:dyDescent="0.25">
      <c r="B74" s="150"/>
      <c r="C74" s="149"/>
      <c r="D74" s="149"/>
      <c r="E74" s="149"/>
      <c r="F74" s="149"/>
      <c r="G74" s="149"/>
      <c r="H74" s="149"/>
      <c r="I74" s="149"/>
      <c r="J74" s="149"/>
      <c r="K74" s="149"/>
    </row>
    <row r="75" spans="2:11" ht="14.25" customHeight="1" x14ac:dyDescent="0.25">
      <c r="B75" s="266" t="str">
        <f>TEXT('Review quarters'!C29,"mmm")&amp;"-"&amp;TEXT('Review quarters'!C29,"yyy")&amp;", "&amp;TEXT('Review quarters'!C30,"mmm")&amp;"-"&amp;TEXT('Review quarters'!C30,"yyy")&amp;", "&amp;TEXT('Review quarters'!C31,"mmm")&amp;"-"&amp;TEXT('Review quarters'!C31,"yyy")&amp;" and "&amp;TEXT('Review quarters'!C32,"mmm")&amp;"-"&amp;TEXT('Review quarters'!C32,"yyy")&amp;"."</f>
        <v>Jun-2019, Sep-2019, Dec-2019 and Mar-2020.</v>
      </c>
      <c r="C75" s="266"/>
      <c r="D75" s="266"/>
      <c r="E75" s="266"/>
      <c r="F75" s="266"/>
      <c r="G75" s="266"/>
      <c r="H75" s="266"/>
      <c r="I75" s="266"/>
      <c r="J75" s="266"/>
      <c r="K75" s="266"/>
    </row>
    <row r="76" spans="2:11" ht="9.75" customHeight="1" x14ac:dyDescent="0.25">
      <c r="B76" s="136"/>
      <c r="C76" s="136"/>
      <c r="D76" s="136"/>
      <c r="E76" s="136"/>
      <c r="F76" s="136"/>
      <c r="G76" s="136"/>
      <c r="H76" s="136"/>
      <c r="I76" s="136"/>
      <c r="J76" s="136"/>
      <c r="K76" s="136"/>
    </row>
    <row r="77" spans="2:11" ht="4.5" customHeight="1" x14ac:dyDescent="0.25"/>
    <row r="78" spans="2:11" ht="15.75" customHeight="1" x14ac:dyDescent="0.25"/>
  </sheetData>
  <sheetProtection selectLockedCells="1"/>
  <mergeCells count="27">
    <mergeCell ref="B75:K75"/>
    <mergeCell ref="B64:K69"/>
    <mergeCell ref="B73:K73"/>
    <mergeCell ref="B2:K3"/>
    <mergeCell ref="B12:K12"/>
    <mergeCell ref="B62:K62"/>
    <mergeCell ref="B5:K5"/>
    <mergeCell ref="B8:C8"/>
    <mergeCell ref="B9:C9"/>
    <mergeCell ref="B10:C10"/>
    <mergeCell ref="B39:K44"/>
    <mergeCell ref="B60:K60"/>
    <mergeCell ref="B14:K22"/>
    <mergeCell ref="B46:K46"/>
    <mergeCell ref="B71:K71"/>
    <mergeCell ref="G26:K26"/>
    <mergeCell ref="B48:K59"/>
    <mergeCell ref="B7:D7"/>
    <mergeCell ref="E7:K7"/>
    <mergeCell ref="E8:K8"/>
    <mergeCell ref="E9:K9"/>
    <mergeCell ref="E10:K10"/>
    <mergeCell ref="G27:G28"/>
    <mergeCell ref="H27:H28"/>
    <mergeCell ref="I27:I28"/>
    <mergeCell ref="J27:J28"/>
    <mergeCell ref="K27:K28"/>
  </mergeCells>
  <hyperlinks>
    <hyperlink ref="B9" location="'Summary table'!A1" display="Summary" xr:uid="{00000000-0004-0000-0000-000000000000}"/>
    <hyperlink ref="B60" r:id="rId1" xr:uid="{00000000-0004-0000-0000-000001000000}"/>
    <hyperlink ref="B7:D7" location="'Glossary and explanatory notes'!A1" display="Glossary and explanatory notes" xr:uid="{00000000-0004-0000-0000-000002000000}"/>
    <hyperlink ref="B8:C8" location="DASHBOARD!A1" display="Dashboard" xr:uid="{00000000-0004-0000-0000-000003000000}"/>
    <hyperlink ref="B10:C10" location="'Review quarters'!A1" display="Review quarters" xr:uid="{00000000-0004-0000-0000-000004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Z420"/>
  <sheetViews>
    <sheetView topLeftCell="B1" zoomScale="90" zoomScaleNormal="90" workbookViewId="0">
      <pane ySplit="1" topLeftCell="A2" activePane="bottomLeft" state="frozen"/>
      <selection pane="bottomLeft"/>
    </sheetView>
  </sheetViews>
  <sheetFormatPr defaultRowHeight="15" x14ac:dyDescent="0.25"/>
  <cols>
    <col min="1" max="1" width="20.42578125" style="110" hidden="1" customWidth="1"/>
    <col min="2" max="2" width="4.42578125" style="4" bestFit="1" customWidth="1"/>
    <col min="3" max="3" width="25.7109375" style="3" bestFit="1" customWidth="1"/>
    <col min="4" max="4" width="25.42578125" style="3" bestFit="1" customWidth="1"/>
    <col min="5" max="5" width="19.85546875" style="5" customWidth="1"/>
    <col min="6" max="6" width="20.28515625" style="5" customWidth="1"/>
    <col min="7" max="7" width="17.42578125" style="80" customWidth="1"/>
    <col min="8" max="8" width="11.28515625" style="3" customWidth="1"/>
    <col min="9" max="9" width="9.140625" style="5" customWidth="1"/>
    <col min="10" max="10" width="11.42578125" style="5" bestFit="1" customWidth="1"/>
    <col min="11" max="11" width="9.5703125" style="5" customWidth="1"/>
    <col min="12" max="12" width="9.7109375" style="5" customWidth="1"/>
    <col min="13" max="13" width="13.28515625" style="3" customWidth="1"/>
    <col min="14" max="14" width="21.28515625" customWidth="1"/>
    <col min="15" max="15" width="13.7109375" customWidth="1"/>
    <col min="16" max="16" width="12.5703125" customWidth="1"/>
    <col min="17" max="17" width="25.28515625" customWidth="1"/>
    <col min="18" max="18" width="6.42578125" hidden="1" customWidth="1"/>
    <col min="19" max="19" width="3.28515625" customWidth="1"/>
    <col min="20" max="23" width="7.85546875" customWidth="1"/>
    <col min="24" max="24" width="1.7109375" customWidth="1"/>
  </cols>
  <sheetData>
    <row r="1" spans="1:26" x14ac:dyDescent="0.25">
      <c r="A1" t="s">
        <v>30</v>
      </c>
      <c r="B1" s="2" t="s">
        <v>16</v>
      </c>
      <c r="C1" s="3" t="s">
        <v>22</v>
      </c>
      <c r="D1" s="3" t="s">
        <v>11</v>
      </c>
      <c r="E1" s="3" t="s">
        <v>17</v>
      </c>
      <c r="F1" s="3" t="s">
        <v>18</v>
      </c>
      <c r="G1" s="3" t="s">
        <v>76</v>
      </c>
      <c r="H1" s="3" t="s">
        <v>23</v>
      </c>
      <c r="I1" s="3" t="s">
        <v>60</v>
      </c>
      <c r="J1" s="3" t="s">
        <v>10</v>
      </c>
      <c r="K1" s="3" t="s">
        <v>52</v>
      </c>
      <c r="L1" s="3" t="s">
        <v>53</v>
      </c>
      <c r="M1" s="3" t="s">
        <v>19</v>
      </c>
      <c r="N1" s="3" t="s">
        <v>20</v>
      </c>
      <c r="O1" s="3" t="s">
        <v>26</v>
      </c>
      <c r="P1" s="3" t="s">
        <v>94</v>
      </c>
      <c r="Q1" s="3" t="s">
        <v>95</v>
      </c>
      <c r="R1" s="109" t="s">
        <v>29</v>
      </c>
    </row>
    <row r="2" spans="1:26" x14ac:dyDescent="0.25">
      <c r="A2" s="110" t="str">
        <f t="shared" ref="A2:A65" si="0">CONCATENATE(C2,D2,G2,J2)</f>
        <v>AustraliaCancellations/withdrawals43617Initial</v>
      </c>
      <c r="B2" s="4">
        <v>1</v>
      </c>
      <c r="C2" s="3" t="s">
        <v>1</v>
      </c>
      <c r="D2" s="3" t="s">
        <v>77</v>
      </c>
      <c r="E2" s="5">
        <v>2019.4</v>
      </c>
      <c r="F2" s="5">
        <v>101</v>
      </c>
      <c r="G2" s="81">
        <v>43617</v>
      </c>
      <c r="H2" s="5">
        <v>23099</v>
      </c>
      <c r="I2" s="5">
        <v>23119</v>
      </c>
      <c r="J2" s="3" t="s">
        <v>31</v>
      </c>
      <c r="K2" s="5">
        <v>21937</v>
      </c>
      <c r="L2" s="5">
        <v>24261</v>
      </c>
      <c r="M2" s="5">
        <v>20942</v>
      </c>
      <c r="N2" s="5">
        <v>110.3</v>
      </c>
      <c r="O2" s="3" t="s">
        <v>27</v>
      </c>
      <c r="P2" s="5">
        <v>17963</v>
      </c>
      <c r="Q2" s="5">
        <v>110.4</v>
      </c>
      <c r="R2" s="110">
        <f>COUNT(B2:B1048576)</f>
        <v>288</v>
      </c>
      <c r="S2" s="38"/>
    </row>
    <row r="3" spans="1:26" x14ac:dyDescent="0.25">
      <c r="A3" s="110" t="str">
        <f t="shared" si="0"/>
        <v>AustraliaCancellations/withdrawals436171st revision</v>
      </c>
      <c r="B3" s="4">
        <v>2</v>
      </c>
      <c r="C3" s="3" t="s">
        <v>1</v>
      </c>
      <c r="D3" s="3" t="s">
        <v>77</v>
      </c>
      <c r="E3" s="5">
        <v>2019.4</v>
      </c>
      <c r="F3" s="5">
        <v>102</v>
      </c>
      <c r="G3" s="81">
        <v>43617</v>
      </c>
      <c r="H3" s="5">
        <v>22004</v>
      </c>
      <c r="I3" s="5">
        <v>22014</v>
      </c>
      <c r="J3" s="3" t="s">
        <v>0</v>
      </c>
      <c r="K3" s="5">
        <v>21357</v>
      </c>
      <c r="L3" s="5">
        <v>22651</v>
      </c>
      <c r="M3" s="5">
        <v>20942</v>
      </c>
      <c r="N3" s="5">
        <v>105.1</v>
      </c>
      <c r="O3" s="3" t="s">
        <v>27</v>
      </c>
      <c r="P3" s="5">
        <v>19470</v>
      </c>
      <c r="Q3" s="5">
        <v>105.1</v>
      </c>
      <c r="R3" s="111"/>
      <c r="S3" s="3"/>
      <c r="T3" s="273" t="s">
        <v>173</v>
      </c>
      <c r="U3" s="273"/>
      <c r="V3" s="273"/>
      <c r="W3" s="273"/>
      <c r="Y3" s="274"/>
      <c r="Z3" s="274"/>
    </row>
    <row r="4" spans="1:26" ht="15" customHeight="1" x14ac:dyDescent="0.25">
      <c r="A4" s="110" t="str">
        <f t="shared" si="0"/>
        <v>AustraliaCancellations/withdrawals43709Initial</v>
      </c>
      <c r="B4" s="4">
        <v>3</v>
      </c>
      <c r="C4" s="3" t="s">
        <v>1</v>
      </c>
      <c r="D4" s="3" t="s">
        <v>77</v>
      </c>
      <c r="E4" s="5">
        <v>2020.1</v>
      </c>
      <c r="F4" s="5">
        <v>102</v>
      </c>
      <c r="G4" s="81">
        <v>43709</v>
      </c>
      <c r="H4" s="5">
        <v>22841</v>
      </c>
      <c r="I4" s="5">
        <v>22894</v>
      </c>
      <c r="J4" s="3" t="s">
        <v>31</v>
      </c>
      <c r="K4" s="5">
        <v>21661</v>
      </c>
      <c r="L4" s="5">
        <v>24021</v>
      </c>
      <c r="M4" s="5">
        <v>21373</v>
      </c>
      <c r="N4" s="5">
        <v>106.9</v>
      </c>
      <c r="O4" s="3" t="s">
        <v>27</v>
      </c>
      <c r="P4" s="5">
        <v>18046</v>
      </c>
      <c r="Q4" s="5">
        <v>107.1</v>
      </c>
      <c r="R4" s="111"/>
      <c r="S4" s="3"/>
      <c r="T4" s="273"/>
      <c r="U4" s="273"/>
      <c r="V4" s="273"/>
      <c r="W4" s="273"/>
      <c r="Y4" s="107"/>
    </row>
    <row r="5" spans="1:26" x14ac:dyDescent="0.25">
      <c r="A5" s="110" t="str">
        <f t="shared" si="0"/>
        <v>AustraliaCancellations/withdrawals437091st revision</v>
      </c>
      <c r="B5" s="4">
        <v>4</v>
      </c>
      <c r="C5" s="3" t="s">
        <v>1</v>
      </c>
      <c r="D5" s="3" t="s">
        <v>77</v>
      </c>
      <c r="E5" s="5">
        <v>2020.1</v>
      </c>
      <c r="F5" s="5">
        <v>103</v>
      </c>
      <c r="G5" s="81">
        <v>43709</v>
      </c>
      <c r="H5" s="5">
        <v>21985</v>
      </c>
      <c r="I5" s="5">
        <v>0</v>
      </c>
      <c r="J5" s="3" t="s">
        <v>0</v>
      </c>
      <c r="K5" s="5">
        <v>21397</v>
      </c>
      <c r="L5" s="5">
        <v>22573</v>
      </c>
      <c r="M5" s="5">
        <v>21373</v>
      </c>
      <c r="N5" s="5">
        <v>102.9</v>
      </c>
      <c r="O5" s="3" t="s">
        <v>27</v>
      </c>
      <c r="P5" s="5">
        <v>19572</v>
      </c>
      <c r="Q5" s="5">
        <v>0</v>
      </c>
      <c r="R5" s="111"/>
      <c r="S5" s="3"/>
    </row>
    <row r="6" spans="1:26" x14ac:dyDescent="0.25">
      <c r="A6" s="110" t="str">
        <f t="shared" si="0"/>
        <v>AustraliaCancellations/withdrawals43800Initial</v>
      </c>
      <c r="B6" s="4">
        <v>5</v>
      </c>
      <c r="C6" s="3" t="s">
        <v>1</v>
      </c>
      <c r="D6" s="3" t="s">
        <v>77</v>
      </c>
      <c r="E6" s="5">
        <v>2020.2</v>
      </c>
      <c r="F6" s="5">
        <v>103</v>
      </c>
      <c r="G6" s="81">
        <v>43800</v>
      </c>
      <c r="H6" s="5">
        <v>20081</v>
      </c>
      <c r="I6" s="5">
        <v>20091</v>
      </c>
      <c r="J6" s="3" t="s">
        <v>31</v>
      </c>
      <c r="K6" s="5">
        <v>19279</v>
      </c>
      <c r="L6" s="5">
        <v>20883</v>
      </c>
      <c r="M6" s="5">
        <v>19961</v>
      </c>
      <c r="N6" s="5">
        <v>100.6</v>
      </c>
      <c r="O6" s="3" t="s">
        <v>28</v>
      </c>
      <c r="P6" s="5">
        <v>15961</v>
      </c>
      <c r="Q6" s="5">
        <v>100.7</v>
      </c>
      <c r="R6" s="111"/>
      <c r="S6" s="3"/>
    </row>
    <row r="7" spans="1:26" x14ac:dyDescent="0.25">
      <c r="A7" s="110" t="str">
        <f t="shared" si="0"/>
        <v>AustraliaCancellations/withdrawals438001st revision</v>
      </c>
      <c r="B7" s="4">
        <v>6</v>
      </c>
      <c r="C7" s="3" t="s">
        <v>1</v>
      </c>
      <c r="D7" s="3" t="s">
        <v>77</v>
      </c>
      <c r="E7" s="5">
        <v>2020.2</v>
      </c>
      <c r="F7" s="5">
        <v>104</v>
      </c>
      <c r="G7" s="81">
        <v>43800</v>
      </c>
      <c r="H7" s="5">
        <v>20117</v>
      </c>
      <c r="I7" s="5">
        <v>0</v>
      </c>
      <c r="J7" s="3" t="s">
        <v>0</v>
      </c>
      <c r="K7" s="5">
        <v>19516</v>
      </c>
      <c r="L7" s="5">
        <v>20718</v>
      </c>
      <c r="M7" s="5">
        <v>19961</v>
      </c>
      <c r="N7" s="5">
        <v>100.8</v>
      </c>
      <c r="O7" s="3" t="s">
        <v>28</v>
      </c>
      <c r="P7" s="5">
        <v>17989</v>
      </c>
      <c r="Q7" s="5">
        <v>0</v>
      </c>
      <c r="R7" s="111"/>
      <c r="S7" s="3"/>
    </row>
    <row r="8" spans="1:26" x14ac:dyDescent="0.25">
      <c r="A8" s="110" t="str">
        <f t="shared" si="0"/>
        <v>AustraliaCancellations/withdrawals43891Initial</v>
      </c>
      <c r="B8" s="4">
        <v>7</v>
      </c>
      <c r="C8" s="3" t="s">
        <v>1</v>
      </c>
      <c r="D8" s="3" t="s">
        <v>77</v>
      </c>
      <c r="E8" s="5">
        <v>2020.3</v>
      </c>
      <c r="F8" s="5">
        <v>104</v>
      </c>
      <c r="G8" s="81">
        <v>43891</v>
      </c>
      <c r="H8" s="5">
        <v>20480</v>
      </c>
      <c r="I8" s="5">
        <v>0</v>
      </c>
      <c r="J8" s="3" t="s">
        <v>31</v>
      </c>
      <c r="K8" s="5">
        <v>19563</v>
      </c>
      <c r="L8" s="5">
        <v>21397</v>
      </c>
      <c r="M8" s="5">
        <v>20979</v>
      </c>
      <c r="N8" s="5">
        <v>97.6</v>
      </c>
      <c r="O8" s="3" t="s">
        <v>28</v>
      </c>
      <c r="P8" s="5">
        <v>16436</v>
      </c>
      <c r="Q8" s="5">
        <v>0</v>
      </c>
      <c r="R8" s="111"/>
      <c r="S8" s="3"/>
    </row>
    <row r="9" spans="1:26" x14ac:dyDescent="0.25">
      <c r="A9" s="110" t="str">
        <f t="shared" si="0"/>
        <v>AustraliaCancellations/withdrawals438911st revision</v>
      </c>
      <c r="B9" s="4">
        <v>8</v>
      </c>
      <c r="C9" s="3" t="s">
        <v>1</v>
      </c>
      <c r="D9" s="3" t="s">
        <v>77</v>
      </c>
      <c r="E9" s="5">
        <v>2020.3</v>
      </c>
      <c r="F9" s="5">
        <v>105</v>
      </c>
      <c r="G9" s="81">
        <v>43891</v>
      </c>
      <c r="H9" s="5">
        <v>20868</v>
      </c>
      <c r="I9" s="5">
        <v>0</v>
      </c>
      <c r="J9" s="3" t="s">
        <v>0</v>
      </c>
      <c r="K9" s="5">
        <v>20277</v>
      </c>
      <c r="L9" s="5">
        <v>21459</v>
      </c>
      <c r="M9" s="5">
        <v>20979</v>
      </c>
      <c r="N9" s="5">
        <v>99.5</v>
      </c>
      <c r="O9" s="3" t="s">
        <v>28</v>
      </c>
      <c r="P9" s="5">
        <v>18767</v>
      </c>
      <c r="Q9" s="5">
        <v>0</v>
      </c>
      <c r="R9" s="111"/>
      <c r="S9" s="3"/>
    </row>
    <row r="10" spans="1:26" x14ac:dyDescent="0.25">
      <c r="A10" s="110" t="str">
        <f t="shared" si="0"/>
        <v>AustraliaCommencements43983Initial</v>
      </c>
      <c r="B10" s="4">
        <v>9</v>
      </c>
      <c r="C10" s="3" t="s">
        <v>1</v>
      </c>
      <c r="D10" s="3" t="s">
        <v>78</v>
      </c>
      <c r="E10" s="5">
        <v>2020.4</v>
      </c>
      <c r="F10" s="5">
        <v>105</v>
      </c>
      <c r="G10" s="81">
        <v>43983</v>
      </c>
      <c r="H10" s="5">
        <v>21116</v>
      </c>
      <c r="I10" s="5">
        <v>0</v>
      </c>
      <c r="J10" s="3" t="s">
        <v>31</v>
      </c>
      <c r="K10" s="5">
        <v>20868</v>
      </c>
      <c r="L10" s="5">
        <v>21364</v>
      </c>
      <c r="M10" s="5">
        <v>22317</v>
      </c>
      <c r="N10" s="5">
        <v>94.6</v>
      </c>
      <c r="O10" s="3" t="s">
        <v>27</v>
      </c>
      <c r="P10" s="5">
        <v>20541</v>
      </c>
      <c r="Q10" s="5">
        <v>0</v>
      </c>
      <c r="R10" s="111"/>
      <c r="S10" s="3"/>
    </row>
    <row r="11" spans="1:26" x14ac:dyDescent="0.25">
      <c r="A11" s="110" t="str">
        <f t="shared" si="0"/>
        <v>AustraliaCommencements439831st revision</v>
      </c>
      <c r="B11" s="4">
        <v>10</v>
      </c>
      <c r="C11" s="3" t="s">
        <v>1</v>
      </c>
      <c r="D11" s="3" t="s">
        <v>78</v>
      </c>
      <c r="E11" s="5">
        <v>2020.4</v>
      </c>
      <c r="F11" s="5">
        <v>106</v>
      </c>
      <c r="G11" s="81">
        <v>43983</v>
      </c>
      <c r="H11" s="5">
        <v>22188</v>
      </c>
      <c r="I11" s="5">
        <v>0</v>
      </c>
      <c r="J11" s="3" t="s">
        <v>0</v>
      </c>
      <c r="K11" s="5">
        <v>22146</v>
      </c>
      <c r="L11" s="5">
        <v>22230</v>
      </c>
      <c r="M11" s="5">
        <v>22317</v>
      </c>
      <c r="N11" s="5">
        <v>99.4</v>
      </c>
      <c r="O11" s="3" t="s">
        <v>27</v>
      </c>
      <c r="P11" s="5">
        <v>22088</v>
      </c>
      <c r="Q11" s="5">
        <v>0</v>
      </c>
      <c r="R11" s="111"/>
      <c r="S11" s="3"/>
    </row>
    <row r="12" spans="1:26" x14ac:dyDescent="0.25">
      <c r="A12" s="110" t="str">
        <f t="shared" si="0"/>
        <v>AustraliaCommencements44075Initial</v>
      </c>
      <c r="B12" s="4">
        <v>11</v>
      </c>
      <c r="C12" s="3" t="s">
        <v>1</v>
      </c>
      <c r="D12" s="3" t="s">
        <v>78</v>
      </c>
      <c r="E12" s="5">
        <v>2021.1</v>
      </c>
      <c r="F12" s="5">
        <v>106</v>
      </c>
      <c r="G12" s="81">
        <v>44075</v>
      </c>
      <c r="H12" s="5">
        <v>26583</v>
      </c>
      <c r="I12" s="5">
        <v>0</v>
      </c>
      <c r="J12" s="3" t="s">
        <v>31</v>
      </c>
      <c r="K12" s="5">
        <v>26300</v>
      </c>
      <c r="L12" s="5">
        <v>26866</v>
      </c>
      <c r="M12" s="5">
        <v>26464</v>
      </c>
      <c r="N12" s="5">
        <v>100.4</v>
      </c>
      <c r="O12" s="3" t="s">
        <v>28</v>
      </c>
      <c r="P12" s="5">
        <v>25873</v>
      </c>
      <c r="Q12" s="5">
        <v>0</v>
      </c>
      <c r="R12" s="111"/>
      <c r="S12" s="3"/>
    </row>
    <row r="13" spans="1:26" x14ac:dyDescent="0.25">
      <c r="A13" s="110" t="str">
        <f t="shared" si="0"/>
        <v>AustraliaCommencements440751st revision</v>
      </c>
      <c r="B13" s="4">
        <v>12</v>
      </c>
      <c r="C13" s="3" t="s">
        <v>1</v>
      </c>
      <c r="D13" s="3" t="s">
        <v>78</v>
      </c>
      <c r="E13" s="5">
        <v>2021.1</v>
      </c>
      <c r="F13" s="5">
        <v>107</v>
      </c>
      <c r="G13" s="81">
        <v>44075</v>
      </c>
      <c r="H13" s="5">
        <v>26434</v>
      </c>
      <c r="I13" s="5">
        <v>0</v>
      </c>
      <c r="J13" s="3" t="s">
        <v>0</v>
      </c>
      <c r="K13" s="5">
        <v>26378</v>
      </c>
      <c r="L13" s="5">
        <v>26490</v>
      </c>
      <c r="M13" s="5">
        <v>26464</v>
      </c>
      <c r="N13" s="5">
        <v>99.9</v>
      </c>
      <c r="O13" s="3" t="s">
        <v>28</v>
      </c>
      <c r="P13" s="5">
        <v>26313</v>
      </c>
      <c r="Q13" s="5">
        <v>0</v>
      </c>
      <c r="R13" s="111"/>
      <c r="S13" s="3"/>
    </row>
    <row r="14" spans="1:26" x14ac:dyDescent="0.25">
      <c r="A14" s="110" t="str">
        <f t="shared" si="0"/>
        <v>AustraliaCommencements44166Initial</v>
      </c>
      <c r="B14" s="4">
        <v>13</v>
      </c>
      <c r="C14" s="3" t="s">
        <v>1</v>
      </c>
      <c r="D14" s="3" t="s">
        <v>78</v>
      </c>
      <c r="E14" s="5">
        <v>2021.2</v>
      </c>
      <c r="F14" s="5">
        <v>107</v>
      </c>
      <c r="G14" s="81">
        <v>44166</v>
      </c>
      <c r="H14" s="5">
        <v>69319</v>
      </c>
      <c r="I14" s="5">
        <v>0</v>
      </c>
      <c r="J14" s="3" t="s">
        <v>31</v>
      </c>
      <c r="K14" s="5">
        <v>68571</v>
      </c>
      <c r="L14" s="5">
        <v>70067</v>
      </c>
      <c r="M14" s="5">
        <v>71755</v>
      </c>
      <c r="N14" s="5">
        <v>96.6</v>
      </c>
      <c r="O14" s="3" t="s">
        <v>27</v>
      </c>
      <c r="P14" s="5">
        <v>67545</v>
      </c>
      <c r="Q14" s="5">
        <v>0</v>
      </c>
      <c r="R14" s="111"/>
      <c r="S14" s="3"/>
    </row>
    <row r="15" spans="1:26" x14ac:dyDescent="0.25">
      <c r="A15" s="110" t="str">
        <f t="shared" si="0"/>
        <v>AustraliaCommencements441661st revision</v>
      </c>
      <c r="B15" s="4">
        <v>14</v>
      </c>
      <c r="C15" s="3" t="s">
        <v>1</v>
      </c>
      <c r="D15" s="3" t="s">
        <v>78</v>
      </c>
      <c r="E15" s="5">
        <v>2021.2</v>
      </c>
      <c r="F15" s="5">
        <v>108</v>
      </c>
      <c r="G15" s="81">
        <v>44166</v>
      </c>
      <c r="H15" s="5">
        <v>71336</v>
      </c>
      <c r="I15" s="5">
        <v>0</v>
      </c>
      <c r="J15" s="3" t="s">
        <v>0</v>
      </c>
      <c r="K15" s="5">
        <v>71194</v>
      </c>
      <c r="L15" s="5">
        <v>71478</v>
      </c>
      <c r="M15" s="5">
        <v>71755</v>
      </c>
      <c r="N15" s="5">
        <v>99.4</v>
      </c>
      <c r="O15" s="3" t="s">
        <v>27</v>
      </c>
      <c r="P15" s="5">
        <v>71000</v>
      </c>
      <c r="Q15" s="5">
        <v>0</v>
      </c>
      <c r="R15" s="111"/>
      <c r="S15" s="3"/>
    </row>
    <row r="16" spans="1:26" x14ac:dyDescent="0.25">
      <c r="A16" s="110" t="str">
        <f t="shared" si="0"/>
        <v>AustraliaCommencements44256Initial</v>
      </c>
      <c r="B16" s="4">
        <v>15</v>
      </c>
      <c r="C16" s="3" t="s">
        <v>1</v>
      </c>
      <c r="D16" s="3" t="s">
        <v>78</v>
      </c>
      <c r="E16" s="5">
        <v>2021.3</v>
      </c>
      <c r="F16" s="5">
        <v>108</v>
      </c>
      <c r="G16" s="81">
        <v>44256</v>
      </c>
      <c r="H16" s="5">
        <v>66634</v>
      </c>
      <c r="I16" s="5">
        <v>0</v>
      </c>
      <c r="J16" s="3" t="s">
        <v>31</v>
      </c>
      <c r="K16" s="5">
        <v>65878</v>
      </c>
      <c r="L16" s="5">
        <v>67390</v>
      </c>
      <c r="M16" s="5">
        <v>69148</v>
      </c>
      <c r="N16" s="5">
        <v>96.4</v>
      </c>
      <c r="O16" s="3" t="s">
        <v>27</v>
      </c>
      <c r="P16" s="5">
        <v>64854</v>
      </c>
      <c r="Q16" s="5">
        <v>0</v>
      </c>
      <c r="R16" s="111"/>
      <c r="S16" s="3"/>
    </row>
    <row r="17" spans="1:19" x14ac:dyDescent="0.25">
      <c r="A17" s="110" t="str">
        <f t="shared" si="0"/>
        <v>AustraliaCommencements442561st revision</v>
      </c>
      <c r="B17" s="4">
        <v>16</v>
      </c>
      <c r="C17" s="3" t="s">
        <v>1</v>
      </c>
      <c r="D17" s="3" t="s">
        <v>78</v>
      </c>
      <c r="E17" s="5">
        <v>2021.3</v>
      </c>
      <c r="F17" s="5">
        <v>109</v>
      </c>
      <c r="G17" s="81">
        <v>44256</v>
      </c>
      <c r="H17" s="5">
        <v>68910</v>
      </c>
      <c r="I17" s="5">
        <v>0</v>
      </c>
      <c r="J17" s="3" t="s">
        <v>0</v>
      </c>
      <c r="K17" s="5">
        <v>68606</v>
      </c>
      <c r="L17" s="5">
        <v>69214</v>
      </c>
      <c r="M17" s="5">
        <v>69148</v>
      </c>
      <c r="N17" s="5">
        <v>99.7</v>
      </c>
      <c r="O17" s="3" t="s">
        <v>27</v>
      </c>
      <c r="P17" s="5">
        <v>68536</v>
      </c>
      <c r="Q17" s="5">
        <v>0</v>
      </c>
      <c r="R17" s="111"/>
      <c r="S17" s="3"/>
    </row>
    <row r="18" spans="1:19" x14ac:dyDescent="0.25">
      <c r="A18" s="110" t="str">
        <f t="shared" si="0"/>
        <v>AustraliaCompletions43983Initial</v>
      </c>
      <c r="B18" s="4">
        <v>17</v>
      </c>
      <c r="C18" s="3" t="s">
        <v>1</v>
      </c>
      <c r="D18" s="3" t="s">
        <v>79</v>
      </c>
      <c r="E18" s="5">
        <v>2020.4</v>
      </c>
      <c r="F18" s="5">
        <v>105</v>
      </c>
      <c r="G18" s="81">
        <v>43983</v>
      </c>
      <c r="H18" s="5">
        <v>14818</v>
      </c>
      <c r="I18" s="5">
        <v>0</v>
      </c>
      <c r="J18" s="3" t="s">
        <v>31</v>
      </c>
      <c r="K18" s="5">
        <v>14656</v>
      </c>
      <c r="L18" s="5">
        <v>14980</v>
      </c>
      <c r="M18" s="5">
        <v>14629</v>
      </c>
      <c r="N18" s="5">
        <v>101.3</v>
      </c>
      <c r="O18" s="3" t="s">
        <v>27</v>
      </c>
      <c r="P18" s="5">
        <v>13967</v>
      </c>
      <c r="Q18" s="5">
        <v>0</v>
      </c>
      <c r="R18" s="111"/>
      <c r="S18" s="3"/>
    </row>
    <row r="19" spans="1:19" x14ac:dyDescent="0.25">
      <c r="A19" s="110" t="str">
        <f t="shared" si="0"/>
        <v>AustraliaCompletions439831st revision</v>
      </c>
      <c r="B19" s="4">
        <v>18</v>
      </c>
      <c r="C19" s="3" t="s">
        <v>1</v>
      </c>
      <c r="D19" s="3" t="s">
        <v>79</v>
      </c>
      <c r="E19" s="5">
        <v>2020.4</v>
      </c>
      <c r="F19" s="5">
        <v>106</v>
      </c>
      <c r="G19" s="81">
        <v>43983</v>
      </c>
      <c r="H19" s="5">
        <v>14771</v>
      </c>
      <c r="I19" s="5">
        <v>0</v>
      </c>
      <c r="J19" s="3" t="s">
        <v>0</v>
      </c>
      <c r="K19" s="5">
        <v>14671</v>
      </c>
      <c r="L19" s="5">
        <v>14871</v>
      </c>
      <c r="M19" s="5">
        <v>14629</v>
      </c>
      <c r="N19" s="5">
        <v>101</v>
      </c>
      <c r="O19" s="3" t="s">
        <v>27</v>
      </c>
      <c r="P19" s="5">
        <v>14394</v>
      </c>
      <c r="Q19" s="5">
        <v>0</v>
      </c>
      <c r="R19" s="111"/>
      <c r="S19" s="3"/>
    </row>
    <row r="20" spans="1:19" x14ac:dyDescent="0.25">
      <c r="A20" s="110" t="str">
        <f t="shared" si="0"/>
        <v>AustraliaCompletions44075Initial</v>
      </c>
      <c r="B20" s="4">
        <v>19</v>
      </c>
      <c r="C20" s="3" t="s">
        <v>1</v>
      </c>
      <c r="D20" s="3" t="s">
        <v>79</v>
      </c>
      <c r="E20" s="5">
        <v>2021.1</v>
      </c>
      <c r="F20" s="5">
        <v>106</v>
      </c>
      <c r="G20" s="81">
        <v>44075</v>
      </c>
      <c r="H20" s="5">
        <v>16842</v>
      </c>
      <c r="I20" s="5">
        <v>0</v>
      </c>
      <c r="J20" s="3" t="s">
        <v>31</v>
      </c>
      <c r="K20" s="5">
        <v>16645</v>
      </c>
      <c r="L20" s="5">
        <v>17039</v>
      </c>
      <c r="M20" s="5">
        <v>16697</v>
      </c>
      <c r="N20" s="5">
        <v>100.9</v>
      </c>
      <c r="O20" s="3" t="s">
        <v>28</v>
      </c>
      <c r="P20" s="5">
        <v>15917</v>
      </c>
      <c r="Q20" s="5">
        <v>0</v>
      </c>
      <c r="R20" s="111"/>
      <c r="S20" s="3"/>
    </row>
    <row r="21" spans="1:19" x14ac:dyDescent="0.25">
      <c r="A21" s="110" t="str">
        <f t="shared" si="0"/>
        <v>AustraliaCompletions440751st revision</v>
      </c>
      <c r="B21" s="4">
        <v>20</v>
      </c>
      <c r="C21" s="3" t="s">
        <v>1</v>
      </c>
      <c r="D21" s="3" t="s">
        <v>79</v>
      </c>
      <c r="E21" s="5">
        <v>2021.1</v>
      </c>
      <c r="F21" s="5">
        <v>107</v>
      </c>
      <c r="G21" s="81">
        <v>44075</v>
      </c>
      <c r="H21" s="5">
        <v>16798</v>
      </c>
      <c r="I21" s="5">
        <v>0</v>
      </c>
      <c r="J21" s="3" t="s">
        <v>0</v>
      </c>
      <c r="K21" s="5">
        <v>16703</v>
      </c>
      <c r="L21" s="5">
        <v>16893</v>
      </c>
      <c r="M21" s="5">
        <v>16697</v>
      </c>
      <c r="N21" s="5">
        <v>100.6</v>
      </c>
      <c r="O21" s="3" t="s">
        <v>28</v>
      </c>
      <c r="P21" s="5">
        <v>16384</v>
      </c>
      <c r="Q21" s="5">
        <v>0</v>
      </c>
      <c r="R21" s="111"/>
      <c r="S21" s="3"/>
    </row>
    <row r="22" spans="1:19" x14ac:dyDescent="0.25">
      <c r="A22" s="110" t="str">
        <f t="shared" si="0"/>
        <v>AustraliaCompletions44166Initial</v>
      </c>
      <c r="B22" s="4">
        <v>21</v>
      </c>
      <c r="C22" s="3" t="s">
        <v>1</v>
      </c>
      <c r="D22" s="3" t="s">
        <v>79</v>
      </c>
      <c r="E22" s="5">
        <v>2021.2</v>
      </c>
      <c r="F22" s="5">
        <v>107</v>
      </c>
      <c r="G22" s="81">
        <v>44166</v>
      </c>
      <c r="H22" s="5">
        <v>22254</v>
      </c>
      <c r="I22" s="5">
        <v>0</v>
      </c>
      <c r="J22" s="3" t="s">
        <v>31</v>
      </c>
      <c r="K22" s="5">
        <v>21992</v>
      </c>
      <c r="L22" s="5">
        <v>22516</v>
      </c>
      <c r="M22" s="5">
        <v>22247</v>
      </c>
      <c r="N22" s="5">
        <v>100</v>
      </c>
      <c r="O22" s="3" t="s">
        <v>28</v>
      </c>
      <c r="P22" s="5">
        <v>21029</v>
      </c>
      <c r="Q22" s="5">
        <v>0</v>
      </c>
      <c r="R22" s="111"/>
      <c r="S22" s="3"/>
    </row>
    <row r="23" spans="1:19" x14ac:dyDescent="0.25">
      <c r="A23" s="110" t="str">
        <f t="shared" si="0"/>
        <v>AustraliaCompletions441661st revision</v>
      </c>
      <c r="B23" s="4">
        <v>22</v>
      </c>
      <c r="C23" s="3" t="s">
        <v>1</v>
      </c>
      <c r="D23" s="3" t="s">
        <v>79</v>
      </c>
      <c r="E23" s="5">
        <v>2021.2</v>
      </c>
      <c r="F23" s="5">
        <v>108</v>
      </c>
      <c r="G23" s="81">
        <v>44166</v>
      </c>
      <c r="H23" s="5">
        <v>22366</v>
      </c>
      <c r="I23" s="5">
        <v>0</v>
      </c>
      <c r="J23" s="3" t="s">
        <v>0</v>
      </c>
      <c r="K23" s="5">
        <v>22230</v>
      </c>
      <c r="L23" s="5">
        <v>22502</v>
      </c>
      <c r="M23" s="5">
        <v>22247</v>
      </c>
      <c r="N23" s="5">
        <v>100.5</v>
      </c>
      <c r="O23" s="3" t="s">
        <v>28</v>
      </c>
      <c r="P23" s="5">
        <v>21819</v>
      </c>
      <c r="Q23" s="5">
        <v>0</v>
      </c>
      <c r="R23" s="111"/>
      <c r="S23" s="3"/>
    </row>
    <row r="24" spans="1:19" x14ac:dyDescent="0.25">
      <c r="A24" s="110" t="str">
        <f t="shared" si="0"/>
        <v>AustraliaCompletions44256Initial</v>
      </c>
      <c r="B24" s="4">
        <v>23</v>
      </c>
      <c r="C24" s="3" t="s">
        <v>1</v>
      </c>
      <c r="D24" s="3" t="s">
        <v>79</v>
      </c>
      <c r="E24" s="5">
        <v>2021.3</v>
      </c>
      <c r="F24" s="5">
        <v>108</v>
      </c>
      <c r="G24" s="81">
        <v>44256</v>
      </c>
      <c r="H24" s="5">
        <v>20009</v>
      </c>
      <c r="I24" s="5">
        <v>0</v>
      </c>
      <c r="J24" s="3" t="s">
        <v>31</v>
      </c>
      <c r="K24" s="5">
        <v>19782</v>
      </c>
      <c r="L24" s="5">
        <v>20236</v>
      </c>
      <c r="M24" s="5">
        <v>19925</v>
      </c>
      <c r="N24" s="5">
        <v>100.4</v>
      </c>
      <c r="O24" s="3" t="s">
        <v>28</v>
      </c>
      <c r="P24" s="5">
        <v>18857</v>
      </c>
      <c r="Q24" s="5">
        <v>0</v>
      </c>
      <c r="R24" s="111"/>
      <c r="S24" s="3"/>
    </row>
    <row r="25" spans="1:19" x14ac:dyDescent="0.25">
      <c r="A25" s="110" t="str">
        <f t="shared" si="0"/>
        <v>AustraliaCompletions442561st revision</v>
      </c>
      <c r="B25" s="4">
        <v>24</v>
      </c>
      <c r="C25" s="3" t="s">
        <v>1</v>
      </c>
      <c r="D25" s="3" t="s">
        <v>79</v>
      </c>
      <c r="E25" s="5">
        <v>2021.3</v>
      </c>
      <c r="F25" s="5">
        <v>109</v>
      </c>
      <c r="G25" s="81">
        <v>44256</v>
      </c>
      <c r="H25" s="5">
        <v>20115</v>
      </c>
      <c r="I25" s="5">
        <v>0</v>
      </c>
      <c r="J25" s="3" t="s">
        <v>0</v>
      </c>
      <c r="K25" s="5">
        <v>19993</v>
      </c>
      <c r="L25" s="5">
        <v>20237</v>
      </c>
      <c r="M25" s="5">
        <v>19925</v>
      </c>
      <c r="N25" s="5">
        <v>101</v>
      </c>
      <c r="O25" s="3" t="s">
        <v>28</v>
      </c>
      <c r="P25" s="5">
        <v>19604</v>
      </c>
      <c r="Q25" s="5">
        <v>0</v>
      </c>
      <c r="R25" s="111"/>
      <c r="S25" s="3"/>
    </row>
    <row r="26" spans="1:19" x14ac:dyDescent="0.25">
      <c r="A26" s="110" t="str">
        <f t="shared" si="0"/>
        <v>AustraliaIn-training43617Initial</v>
      </c>
      <c r="B26" s="4">
        <v>25</v>
      </c>
      <c r="C26" s="3" t="s">
        <v>1</v>
      </c>
      <c r="D26" s="3" t="s">
        <v>80</v>
      </c>
      <c r="E26" s="5">
        <v>2019.4</v>
      </c>
      <c r="F26" s="5">
        <v>101</v>
      </c>
      <c r="G26" s="81">
        <v>43617</v>
      </c>
      <c r="H26" s="5">
        <v>272914</v>
      </c>
      <c r="I26" s="5">
        <v>272894</v>
      </c>
      <c r="J26" s="3" t="s">
        <v>31</v>
      </c>
      <c r="K26" s="5">
        <v>270761</v>
      </c>
      <c r="L26" s="5">
        <v>275067</v>
      </c>
      <c r="M26" s="5">
        <v>276822</v>
      </c>
      <c r="N26" s="5">
        <v>98.6</v>
      </c>
      <c r="O26" s="3" t="s">
        <v>27</v>
      </c>
      <c r="P26" s="5">
        <v>283734</v>
      </c>
      <c r="Q26" s="5">
        <v>98.6</v>
      </c>
      <c r="R26" s="111"/>
      <c r="S26" s="3"/>
    </row>
    <row r="27" spans="1:19" x14ac:dyDescent="0.25">
      <c r="A27" s="110" t="str">
        <f t="shared" si="0"/>
        <v>AustraliaIn-training436171st revision</v>
      </c>
      <c r="B27" s="4">
        <v>26</v>
      </c>
      <c r="C27" s="3" t="s">
        <v>1</v>
      </c>
      <c r="D27" s="3" t="s">
        <v>80</v>
      </c>
      <c r="E27" s="5">
        <v>2019.4</v>
      </c>
      <c r="F27" s="5">
        <v>102</v>
      </c>
      <c r="G27" s="81">
        <v>43617</v>
      </c>
      <c r="H27" s="5">
        <v>275867</v>
      </c>
      <c r="I27" s="5">
        <v>275857</v>
      </c>
      <c r="J27" s="3" t="s">
        <v>0</v>
      </c>
      <c r="K27" s="5">
        <v>274567</v>
      </c>
      <c r="L27" s="5">
        <v>277167</v>
      </c>
      <c r="M27" s="5">
        <v>276822</v>
      </c>
      <c r="N27" s="5">
        <v>99.7</v>
      </c>
      <c r="O27" s="3" t="s">
        <v>27</v>
      </c>
      <c r="P27" s="5">
        <v>281264</v>
      </c>
      <c r="Q27" s="5">
        <v>99.7</v>
      </c>
      <c r="R27" s="111"/>
      <c r="S27" s="3"/>
    </row>
    <row r="28" spans="1:19" x14ac:dyDescent="0.25">
      <c r="A28" s="110" t="str">
        <f t="shared" si="0"/>
        <v>AustraliaIn-training43709Initial</v>
      </c>
      <c r="B28" s="4">
        <v>27</v>
      </c>
      <c r="C28" s="3" t="s">
        <v>1</v>
      </c>
      <c r="D28" s="3" t="s">
        <v>80</v>
      </c>
      <c r="E28" s="5">
        <v>2020.1</v>
      </c>
      <c r="F28" s="5">
        <v>102</v>
      </c>
      <c r="G28" s="81">
        <v>43709</v>
      </c>
      <c r="H28" s="5">
        <v>272573</v>
      </c>
      <c r="I28" s="5">
        <v>272510</v>
      </c>
      <c r="J28" s="3" t="s">
        <v>31</v>
      </c>
      <c r="K28" s="5">
        <v>270732</v>
      </c>
      <c r="L28" s="5">
        <v>274414</v>
      </c>
      <c r="M28" s="5">
        <v>275382</v>
      </c>
      <c r="N28" s="5">
        <v>99</v>
      </c>
      <c r="O28" s="3" t="s">
        <v>27</v>
      </c>
      <c r="P28" s="5">
        <v>281976</v>
      </c>
      <c r="Q28" s="5">
        <v>99</v>
      </c>
      <c r="R28" s="111"/>
      <c r="S28" s="3"/>
    </row>
    <row r="29" spans="1:19" x14ac:dyDescent="0.25">
      <c r="A29" s="110" t="str">
        <f t="shared" si="0"/>
        <v>AustraliaIn-training437091st revision</v>
      </c>
      <c r="B29" s="4">
        <v>28</v>
      </c>
      <c r="C29" s="3" t="s">
        <v>1</v>
      </c>
      <c r="D29" s="3" t="s">
        <v>80</v>
      </c>
      <c r="E29" s="5">
        <v>2020.1</v>
      </c>
      <c r="F29" s="5">
        <v>103</v>
      </c>
      <c r="G29" s="81">
        <v>43709</v>
      </c>
      <c r="H29" s="5">
        <v>274897</v>
      </c>
      <c r="I29" s="5">
        <v>0</v>
      </c>
      <c r="J29" s="3" t="s">
        <v>0</v>
      </c>
      <c r="K29" s="5">
        <v>273701</v>
      </c>
      <c r="L29" s="5">
        <v>276093</v>
      </c>
      <c r="M29" s="5">
        <v>275382</v>
      </c>
      <c r="N29" s="5">
        <v>99.8</v>
      </c>
      <c r="O29" s="3" t="s">
        <v>27</v>
      </c>
      <c r="P29" s="5">
        <v>279951</v>
      </c>
      <c r="Q29" s="5">
        <v>0</v>
      </c>
      <c r="R29" s="111"/>
      <c r="S29" s="3"/>
    </row>
    <row r="30" spans="1:19" x14ac:dyDescent="0.25">
      <c r="A30" s="110" t="str">
        <f t="shared" si="0"/>
        <v>AustraliaIn-training43800Initial</v>
      </c>
      <c r="B30" s="4">
        <v>29</v>
      </c>
      <c r="C30" s="3" t="s">
        <v>1</v>
      </c>
      <c r="D30" s="3" t="s">
        <v>80</v>
      </c>
      <c r="E30" s="5">
        <v>2020.2</v>
      </c>
      <c r="F30" s="5">
        <v>103</v>
      </c>
      <c r="G30" s="81">
        <v>43800</v>
      </c>
      <c r="H30" s="5">
        <v>259923</v>
      </c>
      <c r="I30" s="5">
        <v>259913</v>
      </c>
      <c r="J30" s="3" t="s">
        <v>31</v>
      </c>
      <c r="K30" s="5">
        <v>258391</v>
      </c>
      <c r="L30" s="5">
        <v>261455</v>
      </c>
      <c r="M30" s="5">
        <v>260983</v>
      </c>
      <c r="N30" s="5">
        <v>99.6</v>
      </c>
      <c r="O30" s="3" t="s">
        <v>28</v>
      </c>
      <c r="P30" s="5">
        <v>268681</v>
      </c>
      <c r="Q30" s="5">
        <v>99.6</v>
      </c>
      <c r="R30" s="111"/>
      <c r="S30" s="3"/>
    </row>
    <row r="31" spans="1:19" x14ac:dyDescent="0.25">
      <c r="A31" s="110" t="str">
        <f t="shared" si="0"/>
        <v>AustraliaIn-training438001st revision</v>
      </c>
      <c r="B31" s="4">
        <v>30</v>
      </c>
      <c r="C31" s="3" t="s">
        <v>1</v>
      </c>
      <c r="D31" s="3" t="s">
        <v>80</v>
      </c>
      <c r="E31" s="5">
        <v>2020.2</v>
      </c>
      <c r="F31" s="5">
        <v>104</v>
      </c>
      <c r="G31" s="81">
        <v>43800</v>
      </c>
      <c r="H31" s="5">
        <v>261287</v>
      </c>
      <c r="I31" s="5">
        <v>0</v>
      </c>
      <c r="J31" s="3" t="s">
        <v>0</v>
      </c>
      <c r="K31" s="5">
        <v>259975</v>
      </c>
      <c r="L31" s="5">
        <v>262599</v>
      </c>
      <c r="M31" s="5">
        <v>260983</v>
      </c>
      <c r="N31" s="5">
        <v>100.1</v>
      </c>
      <c r="O31" s="3" t="s">
        <v>28</v>
      </c>
      <c r="P31" s="5">
        <v>266047</v>
      </c>
      <c r="Q31" s="5">
        <v>0</v>
      </c>
      <c r="R31" s="111"/>
      <c r="S31" s="3"/>
    </row>
    <row r="32" spans="1:19" x14ac:dyDescent="0.25">
      <c r="A32" s="110" t="str">
        <f t="shared" si="0"/>
        <v>AustraliaIn-training43891Initial</v>
      </c>
      <c r="B32" s="4">
        <v>31</v>
      </c>
      <c r="C32" s="3" t="s">
        <v>1</v>
      </c>
      <c r="D32" s="3" t="s">
        <v>80</v>
      </c>
      <c r="E32" s="5">
        <v>2020.3</v>
      </c>
      <c r="F32" s="5">
        <v>104</v>
      </c>
      <c r="G32" s="81">
        <v>43891</v>
      </c>
      <c r="H32" s="5">
        <v>272495</v>
      </c>
      <c r="I32" s="5">
        <v>0</v>
      </c>
      <c r="J32" s="3" t="s">
        <v>31</v>
      </c>
      <c r="K32" s="5">
        <v>270726</v>
      </c>
      <c r="L32" s="5">
        <v>274264</v>
      </c>
      <c r="M32" s="5">
        <v>272157</v>
      </c>
      <c r="N32" s="5">
        <v>100.1</v>
      </c>
      <c r="O32" s="3" t="s">
        <v>28</v>
      </c>
      <c r="P32" s="5">
        <v>279046</v>
      </c>
      <c r="Q32" s="5">
        <v>0</v>
      </c>
      <c r="R32" s="111"/>
      <c r="S32" s="3"/>
    </row>
    <row r="33" spans="1:19" x14ac:dyDescent="0.25">
      <c r="A33" s="110" t="str">
        <f t="shared" si="0"/>
        <v>AustraliaIn-training438911st revision</v>
      </c>
      <c r="B33" s="4">
        <v>32</v>
      </c>
      <c r="C33" s="3" t="s">
        <v>1</v>
      </c>
      <c r="D33" s="3" t="s">
        <v>80</v>
      </c>
      <c r="E33" s="5">
        <v>2020.3</v>
      </c>
      <c r="F33" s="5">
        <v>105</v>
      </c>
      <c r="G33" s="81">
        <v>43891</v>
      </c>
      <c r="H33" s="5">
        <v>273113</v>
      </c>
      <c r="I33" s="5">
        <v>0</v>
      </c>
      <c r="J33" s="3" t="s">
        <v>0</v>
      </c>
      <c r="K33" s="5">
        <v>271855</v>
      </c>
      <c r="L33" s="5">
        <v>274371</v>
      </c>
      <c r="M33" s="5">
        <v>272157</v>
      </c>
      <c r="N33" s="5">
        <v>100.4</v>
      </c>
      <c r="O33" s="3" t="s">
        <v>28</v>
      </c>
      <c r="P33" s="5">
        <v>277153</v>
      </c>
      <c r="Q33" s="5">
        <v>0</v>
      </c>
      <c r="R33" s="111"/>
      <c r="S33" s="3"/>
    </row>
    <row r="34" spans="1:19" x14ac:dyDescent="0.25">
      <c r="A34" s="110" t="str">
        <f t="shared" si="0"/>
        <v>Australian Capital TerritoryCancellations/withdrawals43617Initial</v>
      </c>
      <c r="B34" s="4">
        <v>33</v>
      </c>
      <c r="C34" s="3" t="s">
        <v>2</v>
      </c>
      <c r="D34" s="3" t="s">
        <v>77</v>
      </c>
      <c r="E34" s="5">
        <v>2019.4</v>
      </c>
      <c r="F34" s="5">
        <v>101</v>
      </c>
      <c r="G34" s="81">
        <v>43617</v>
      </c>
      <c r="H34" s="5">
        <v>497</v>
      </c>
      <c r="I34" s="5">
        <v>0</v>
      </c>
      <c r="J34" s="3" t="s">
        <v>31</v>
      </c>
      <c r="K34" s="5">
        <v>481</v>
      </c>
      <c r="L34" s="5">
        <v>513</v>
      </c>
      <c r="M34" s="5">
        <v>493</v>
      </c>
      <c r="N34" s="5">
        <v>100.8</v>
      </c>
      <c r="O34" s="3" t="s">
        <v>28</v>
      </c>
      <c r="P34" s="5">
        <v>495</v>
      </c>
      <c r="Q34" s="5">
        <v>0</v>
      </c>
      <c r="R34" s="111"/>
      <c r="S34" s="3"/>
    </row>
    <row r="35" spans="1:19" x14ac:dyDescent="0.25">
      <c r="A35" s="110" t="str">
        <f t="shared" si="0"/>
        <v>Australian Capital TerritoryCancellations/withdrawals436171st revision</v>
      </c>
      <c r="B35" s="4">
        <v>34</v>
      </c>
      <c r="C35" s="3" t="s">
        <v>2</v>
      </c>
      <c r="D35" s="3" t="s">
        <v>77</v>
      </c>
      <c r="E35" s="5">
        <v>2019.4</v>
      </c>
      <c r="F35" s="5">
        <v>102</v>
      </c>
      <c r="G35" s="81">
        <v>43617</v>
      </c>
      <c r="H35" s="5">
        <v>495</v>
      </c>
      <c r="I35" s="5">
        <v>0</v>
      </c>
      <c r="J35" s="3" t="s">
        <v>0</v>
      </c>
      <c r="K35" s="5">
        <v>488</v>
      </c>
      <c r="L35" s="5">
        <v>502</v>
      </c>
      <c r="M35" s="5">
        <v>493</v>
      </c>
      <c r="N35" s="5">
        <v>100.4</v>
      </c>
      <c r="O35" s="3" t="s">
        <v>28</v>
      </c>
      <c r="P35" s="5">
        <v>495</v>
      </c>
      <c r="Q35" s="5">
        <v>0</v>
      </c>
      <c r="R35" s="111"/>
      <c r="S35" s="3"/>
    </row>
    <row r="36" spans="1:19" x14ac:dyDescent="0.25">
      <c r="A36" s="110" t="str">
        <f t="shared" si="0"/>
        <v>Australian Capital TerritoryCancellations/withdrawals43709Initial</v>
      </c>
      <c r="B36" s="4">
        <v>35</v>
      </c>
      <c r="C36" s="3" t="s">
        <v>2</v>
      </c>
      <c r="D36" s="3" t="s">
        <v>77</v>
      </c>
      <c r="E36" s="5">
        <v>2020.1</v>
      </c>
      <c r="F36" s="5">
        <v>102</v>
      </c>
      <c r="G36" s="81">
        <v>43709</v>
      </c>
      <c r="H36" s="5">
        <v>508</v>
      </c>
      <c r="I36" s="5">
        <v>0</v>
      </c>
      <c r="J36" s="3" t="s">
        <v>31</v>
      </c>
      <c r="K36" s="5">
        <v>492</v>
      </c>
      <c r="L36" s="5">
        <v>524</v>
      </c>
      <c r="M36" s="5">
        <v>507</v>
      </c>
      <c r="N36" s="5">
        <v>100.2</v>
      </c>
      <c r="O36" s="3" t="s">
        <v>28</v>
      </c>
      <c r="P36" s="5">
        <v>507</v>
      </c>
      <c r="Q36" s="5">
        <v>0</v>
      </c>
      <c r="R36" s="111"/>
      <c r="S36" s="3"/>
    </row>
    <row r="37" spans="1:19" x14ac:dyDescent="0.25">
      <c r="A37" s="110" t="str">
        <f t="shared" si="0"/>
        <v>Australian Capital TerritoryCancellations/withdrawals437091st revision</v>
      </c>
      <c r="B37" s="4">
        <v>36</v>
      </c>
      <c r="C37" s="3" t="s">
        <v>2</v>
      </c>
      <c r="D37" s="3" t="s">
        <v>77</v>
      </c>
      <c r="E37" s="5">
        <v>2020.1</v>
      </c>
      <c r="F37" s="5">
        <v>103</v>
      </c>
      <c r="G37" s="81">
        <v>43709</v>
      </c>
      <c r="H37" s="5">
        <v>507</v>
      </c>
      <c r="I37" s="5">
        <v>0</v>
      </c>
      <c r="J37" s="3" t="s">
        <v>0</v>
      </c>
      <c r="K37" s="5">
        <v>501</v>
      </c>
      <c r="L37" s="5">
        <v>513</v>
      </c>
      <c r="M37" s="5">
        <v>507</v>
      </c>
      <c r="N37" s="5">
        <v>100</v>
      </c>
      <c r="O37" s="3" t="s">
        <v>28</v>
      </c>
      <c r="P37" s="5">
        <v>507</v>
      </c>
      <c r="Q37" s="5">
        <v>0</v>
      </c>
      <c r="R37" s="111"/>
      <c r="S37" s="3"/>
    </row>
    <row r="38" spans="1:19" x14ac:dyDescent="0.25">
      <c r="A38" s="110" t="str">
        <f t="shared" si="0"/>
        <v>Australian Capital TerritoryCancellations/withdrawals43800Initial</v>
      </c>
      <c r="B38" s="4">
        <v>37</v>
      </c>
      <c r="C38" s="3" t="s">
        <v>2</v>
      </c>
      <c r="D38" s="3" t="s">
        <v>77</v>
      </c>
      <c r="E38" s="5">
        <v>2020.2</v>
      </c>
      <c r="F38" s="5">
        <v>103</v>
      </c>
      <c r="G38" s="81">
        <v>43800</v>
      </c>
      <c r="H38" s="5">
        <v>453</v>
      </c>
      <c r="I38" s="5">
        <v>0</v>
      </c>
      <c r="J38" s="3" t="s">
        <v>31</v>
      </c>
      <c r="K38" s="5">
        <v>438</v>
      </c>
      <c r="L38" s="5">
        <v>468</v>
      </c>
      <c r="M38" s="5">
        <v>452</v>
      </c>
      <c r="N38" s="5">
        <v>100.2</v>
      </c>
      <c r="O38" s="3" t="s">
        <v>28</v>
      </c>
      <c r="P38" s="5">
        <v>452</v>
      </c>
      <c r="Q38" s="5">
        <v>0</v>
      </c>
      <c r="R38" s="111"/>
      <c r="S38" s="3"/>
    </row>
    <row r="39" spans="1:19" x14ac:dyDescent="0.25">
      <c r="A39" s="110" t="str">
        <f t="shared" si="0"/>
        <v>Australian Capital TerritoryCancellations/withdrawals438001st revision</v>
      </c>
      <c r="B39" s="4">
        <v>38</v>
      </c>
      <c r="C39" s="3" t="s">
        <v>2</v>
      </c>
      <c r="D39" s="3" t="s">
        <v>77</v>
      </c>
      <c r="E39" s="5">
        <v>2020.2</v>
      </c>
      <c r="F39" s="5">
        <v>104</v>
      </c>
      <c r="G39" s="81">
        <v>43800</v>
      </c>
      <c r="H39" s="5">
        <v>452</v>
      </c>
      <c r="I39" s="5">
        <v>0</v>
      </c>
      <c r="J39" s="3" t="s">
        <v>0</v>
      </c>
      <c r="K39" s="5">
        <v>450</v>
      </c>
      <c r="L39" s="5">
        <v>454</v>
      </c>
      <c r="M39" s="5">
        <v>452</v>
      </c>
      <c r="N39" s="5">
        <v>100</v>
      </c>
      <c r="O39" s="3" t="s">
        <v>28</v>
      </c>
      <c r="P39" s="5">
        <v>452</v>
      </c>
      <c r="Q39" s="5">
        <v>0</v>
      </c>
      <c r="R39" s="111"/>
      <c r="S39" s="3"/>
    </row>
    <row r="40" spans="1:19" x14ac:dyDescent="0.25">
      <c r="A40" s="110" t="str">
        <f t="shared" si="0"/>
        <v>Australian Capital TerritoryCancellations/withdrawals43891Initial</v>
      </c>
      <c r="B40" s="4">
        <v>39</v>
      </c>
      <c r="C40" s="3" t="s">
        <v>2</v>
      </c>
      <c r="D40" s="3" t="s">
        <v>77</v>
      </c>
      <c r="E40" s="5">
        <v>2020.3</v>
      </c>
      <c r="F40" s="5">
        <v>104</v>
      </c>
      <c r="G40" s="81">
        <v>43891</v>
      </c>
      <c r="H40" s="5">
        <v>420</v>
      </c>
      <c r="I40" s="5">
        <v>0</v>
      </c>
      <c r="J40" s="3" t="s">
        <v>31</v>
      </c>
      <c r="K40" s="5">
        <v>406</v>
      </c>
      <c r="L40" s="5">
        <v>434</v>
      </c>
      <c r="M40" s="5">
        <v>419</v>
      </c>
      <c r="N40" s="5">
        <v>100.2</v>
      </c>
      <c r="O40" s="3" t="s">
        <v>28</v>
      </c>
      <c r="P40" s="5">
        <v>420</v>
      </c>
      <c r="Q40" s="5">
        <v>0</v>
      </c>
      <c r="R40" s="111"/>
      <c r="S40" s="3"/>
    </row>
    <row r="41" spans="1:19" x14ac:dyDescent="0.25">
      <c r="A41" s="110" t="str">
        <f t="shared" si="0"/>
        <v>Australian Capital TerritoryCancellations/withdrawals438911st revision</v>
      </c>
      <c r="B41" s="4">
        <v>40</v>
      </c>
      <c r="C41" s="3" t="s">
        <v>2</v>
      </c>
      <c r="D41" s="3" t="s">
        <v>77</v>
      </c>
      <c r="E41" s="5">
        <v>2020.3</v>
      </c>
      <c r="F41" s="5">
        <v>105</v>
      </c>
      <c r="G41" s="81">
        <v>43891</v>
      </c>
      <c r="H41" s="5">
        <v>419</v>
      </c>
      <c r="I41" s="5">
        <v>0</v>
      </c>
      <c r="J41" s="3" t="s">
        <v>0</v>
      </c>
      <c r="K41" s="5">
        <v>417</v>
      </c>
      <c r="L41" s="5">
        <v>421</v>
      </c>
      <c r="M41" s="5">
        <v>419</v>
      </c>
      <c r="N41" s="5">
        <v>100</v>
      </c>
      <c r="O41" s="3" t="s">
        <v>28</v>
      </c>
      <c r="P41" s="5">
        <v>419</v>
      </c>
      <c r="Q41" s="5">
        <v>0</v>
      </c>
      <c r="R41" s="111"/>
      <c r="S41" s="3"/>
    </row>
    <row r="42" spans="1:19" x14ac:dyDescent="0.25">
      <c r="A42" s="110" t="str">
        <f t="shared" si="0"/>
        <v>Australian Capital TerritoryCommencements43983Initial</v>
      </c>
      <c r="B42" s="4">
        <v>41</v>
      </c>
      <c r="C42" s="3" t="s">
        <v>2</v>
      </c>
      <c r="D42" s="3" t="s">
        <v>78</v>
      </c>
      <c r="E42" s="5">
        <v>2020.4</v>
      </c>
      <c r="F42" s="5">
        <v>105</v>
      </c>
      <c r="G42" s="81">
        <v>43983</v>
      </c>
      <c r="H42" s="5">
        <v>679</v>
      </c>
      <c r="I42" s="5">
        <v>0</v>
      </c>
      <c r="J42" s="3" t="s">
        <v>31</v>
      </c>
      <c r="K42" s="5">
        <v>642</v>
      </c>
      <c r="L42" s="5">
        <v>716</v>
      </c>
      <c r="M42" s="5">
        <v>706</v>
      </c>
      <c r="N42" s="5">
        <v>96.2</v>
      </c>
      <c r="O42" s="3" t="s">
        <v>28</v>
      </c>
      <c r="P42" s="5">
        <v>655</v>
      </c>
      <c r="Q42" s="5">
        <v>0</v>
      </c>
      <c r="R42" s="111"/>
      <c r="S42" s="3"/>
    </row>
    <row r="43" spans="1:19" x14ac:dyDescent="0.25">
      <c r="A43" s="110" t="str">
        <f t="shared" si="0"/>
        <v>Australian Capital TerritoryCommencements439831st revision</v>
      </c>
      <c r="B43" s="4">
        <v>42</v>
      </c>
      <c r="C43" s="3" t="s">
        <v>2</v>
      </c>
      <c r="D43" s="3" t="s">
        <v>78</v>
      </c>
      <c r="E43" s="5">
        <v>2020.4</v>
      </c>
      <c r="F43" s="5">
        <v>106</v>
      </c>
      <c r="G43" s="81">
        <v>43983</v>
      </c>
      <c r="H43" s="5">
        <v>694</v>
      </c>
      <c r="I43" s="5">
        <v>0</v>
      </c>
      <c r="J43" s="3" t="s">
        <v>0</v>
      </c>
      <c r="K43" s="5">
        <v>685</v>
      </c>
      <c r="L43" s="5">
        <v>703</v>
      </c>
      <c r="M43" s="5">
        <v>706</v>
      </c>
      <c r="N43" s="5">
        <v>98.3</v>
      </c>
      <c r="O43" s="3" t="s">
        <v>28</v>
      </c>
      <c r="P43" s="5">
        <v>689</v>
      </c>
      <c r="Q43" s="5">
        <v>0</v>
      </c>
      <c r="R43" s="111"/>
      <c r="S43" s="3"/>
    </row>
    <row r="44" spans="1:19" x14ac:dyDescent="0.25">
      <c r="A44" s="110" t="str">
        <f t="shared" si="0"/>
        <v>Australian Capital TerritoryCommencements44075Initial</v>
      </c>
      <c r="B44" s="4">
        <v>43</v>
      </c>
      <c r="C44" s="3" t="s">
        <v>2</v>
      </c>
      <c r="D44" s="3" t="s">
        <v>78</v>
      </c>
      <c r="E44" s="5">
        <v>2021.1</v>
      </c>
      <c r="F44" s="5">
        <v>106</v>
      </c>
      <c r="G44" s="81">
        <v>44075</v>
      </c>
      <c r="H44" s="5">
        <v>1088</v>
      </c>
      <c r="I44" s="5">
        <v>0</v>
      </c>
      <c r="J44" s="3" t="s">
        <v>31</v>
      </c>
      <c r="K44" s="5">
        <v>1029</v>
      </c>
      <c r="L44" s="5">
        <v>1147</v>
      </c>
      <c r="M44" s="5">
        <v>1104</v>
      </c>
      <c r="N44" s="5">
        <v>98.6</v>
      </c>
      <c r="O44" s="3" t="s">
        <v>28</v>
      </c>
      <c r="P44" s="5">
        <v>1050</v>
      </c>
      <c r="Q44" s="5">
        <v>0</v>
      </c>
      <c r="R44" s="111"/>
      <c r="S44" s="3"/>
    </row>
    <row r="45" spans="1:19" x14ac:dyDescent="0.25">
      <c r="A45" s="110" t="str">
        <f t="shared" si="0"/>
        <v>Australian Capital TerritoryCommencements440751st revision</v>
      </c>
      <c r="B45" s="4">
        <v>44</v>
      </c>
      <c r="C45" s="3" t="s">
        <v>2</v>
      </c>
      <c r="D45" s="3" t="s">
        <v>78</v>
      </c>
      <c r="E45" s="5">
        <v>2021.1</v>
      </c>
      <c r="F45" s="5">
        <v>107</v>
      </c>
      <c r="G45" s="81">
        <v>44075</v>
      </c>
      <c r="H45" s="5">
        <v>1097</v>
      </c>
      <c r="I45" s="5">
        <v>0</v>
      </c>
      <c r="J45" s="3" t="s">
        <v>0</v>
      </c>
      <c r="K45" s="5">
        <v>1076</v>
      </c>
      <c r="L45" s="5">
        <v>1118</v>
      </c>
      <c r="M45" s="5">
        <v>1104</v>
      </c>
      <c r="N45" s="5">
        <v>99.4</v>
      </c>
      <c r="O45" s="3" t="s">
        <v>28</v>
      </c>
      <c r="P45" s="5">
        <v>1087</v>
      </c>
      <c r="Q45" s="5">
        <v>0</v>
      </c>
      <c r="R45" s="111"/>
      <c r="S45" s="3"/>
    </row>
    <row r="46" spans="1:19" x14ac:dyDescent="0.25">
      <c r="A46" s="110" t="str">
        <f t="shared" si="0"/>
        <v>Australian Capital TerritoryCommencements44166Initial</v>
      </c>
      <c r="B46" s="4">
        <v>45</v>
      </c>
      <c r="C46" s="3" t="s">
        <v>2</v>
      </c>
      <c r="D46" s="3" t="s">
        <v>78</v>
      </c>
      <c r="E46" s="5">
        <v>2021.2</v>
      </c>
      <c r="F46" s="5">
        <v>107</v>
      </c>
      <c r="G46" s="81">
        <v>44166</v>
      </c>
      <c r="H46" s="5">
        <v>1255</v>
      </c>
      <c r="I46" s="5">
        <v>0</v>
      </c>
      <c r="J46" s="3" t="s">
        <v>31</v>
      </c>
      <c r="K46" s="5">
        <v>1183</v>
      </c>
      <c r="L46" s="5">
        <v>1327</v>
      </c>
      <c r="M46" s="5">
        <v>1347</v>
      </c>
      <c r="N46" s="5">
        <v>93.2</v>
      </c>
      <c r="O46" s="3" t="s">
        <v>27</v>
      </c>
      <c r="P46" s="5">
        <v>1207</v>
      </c>
      <c r="Q46" s="5">
        <v>0</v>
      </c>
      <c r="R46" s="111"/>
      <c r="S46" s="3"/>
    </row>
    <row r="47" spans="1:19" x14ac:dyDescent="0.25">
      <c r="A47" s="110" t="str">
        <f t="shared" si="0"/>
        <v>Australian Capital TerritoryCommencements441661st revision</v>
      </c>
      <c r="B47" s="4">
        <v>46</v>
      </c>
      <c r="C47" s="3" t="s">
        <v>2</v>
      </c>
      <c r="D47" s="3" t="s">
        <v>78</v>
      </c>
      <c r="E47" s="5">
        <v>2021.2</v>
      </c>
      <c r="F47" s="5">
        <v>108</v>
      </c>
      <c r="G47" s="81">
        <v>44166</v>
      </c>
      <c r="H47" s="5">
        <v>1325</v>
      </c>
      <c r="I47" s="5">
        <v>0</v>
      </c>
      <c r="J47" s="3" t="s">
        <v>0</v>
      </c>
      <c r="K47" s="5">
        <v>1299</v>
      </c>
      <c r="L47" s="5">
        <v>1351</v>
      </c>
      <c r="M47" s="5">
        <v>1347</v>
      </c>
      <c r="N47" s="5">
        <v>98.4</v>
      </c>
      <c r="O47" s="3" t="s">
        <v>27</v>
      </c>
      <c r="P47" s="5">
        <v>1310</v>
      </c>
      <c r="Q47" s="5">
        <v>0</v>
      </c>
      <c r="R47" s="111"/>
      <c r="S47" s="3"/>
    </row>
    <row r="48" spans="1:19" x14ac:dyDescent="0.25">
      <c r="A48" s="110" t="str">
        <f t="shared" si="0"/>
        <v>Australian Capital TerritoryCommencements44256Initial</v>
      </c>
      <c r="B48" s="4">
        <v>47</v>
      </c>
      <c r="C48" s="3" t="s">
        <v>2</v>
      </c>
      <c r="D48" s="3" t="s">
        <v>78</v>
      </c>
      <c r="E48" s="5">
        <v>2021.3</v>
      </c>
      <c r="F48" s="5">
        <v>108</v>
      </c>
      <c r="G48" s="81">
        <v>44256</v>
      </c>
      <c r="H48" s="5">
        <v>1711</v>
      </c>
      <c r="I48" s="5">
        <v>0</v>
      </c>
      <c r="J48" s="3" t="s">
        <v>31</v>
      </c>
      <c r="K48" s="5">
        <v>1593</v>
      </c>
      <c r="L48" s="5">
        <v>1829</v>
      </c>
      <c r="M48" s="5">
        <v>1746</v>
      </c>
      <c r="N48" s="5">
        <v>98</v>
      </c>
      <c r="O48" s="3" t="s">
        <v>28</v>
      </c>
      <c r="P48" s="5">
        <v>1629</v>
      </c>
      <c r="Q48" s="5">
        <v>0</v>
      </c>
      <c r="R48" s="111"/>
      <c r="S48" s="3"/>
    </row>
    <row r="49" spans="1:19" x14ac:dyDescent="0.25">
      <c r="A49" s="110" t="str">
        <f t="shared" si="0"/>
        <v>Australian Capital TerritoryCommencements442561st revision</v>
      </c>
      <c r="B49" s="4">
        <v>48</v>
      </c>
      <c r="C49" s="3" t="s">
        <v>2</v>
      </c>
      <c r="D49" s="3" t="s">
        <v>78</v>
      </c>
      <c r="E49" s="5">
        <v>2021.3</v>
      </c>
      <c r="F49" s="5">
        <v>109</v>
      </c>
      <c r="G49" s="81">
        <v>44256</v>
      </c>
      <c r="H49" s="5">
        <v>1756</v>
      </c>
      <c r="I49" s="5">
        <v>0</v>
      </c>
      <c r="J49" s="3" t="s">
        <v>0</v>
      </c>
      <c r="K49" s="5">
        <v>1714</v>
      </c>
      <c r="L49" s="5">
        <v>1798</v>
      </c>
      <c r="M49" s="5">
        <v>1746</v>
      </c>
      <c r="N49" s="5">
        <v>100.6</v>
      </c>
      <c r="O49" s="3" t="s">
        <v>28</v>
      </c>
      <c r="P49" s="5">
        <v>1732</v>
      </c>
      <c r="Q49" s="5">
        <v>0</v>
      </c>
      <c r="R49" s="111"/>
      <c r="S49" s="3"/>
    </row>
    <row r="50" spans="1:19" x14ac:dyDescent="0.25">
      <c r="A50" s="110" t="str">
        <f t="shared" si="0"/>
        <v>Australian Capital TerritoryCompletions43983Initial</v>
      </c>
      <c r="B50" s="4">
        <v>49</v>
      </c>
      <c r="C50" s="3" t="s">
        <v>2</v>
      </c>
      <c r="D50" s="3" t="s">
        <v>79</v>
      </c>
      <c r="E50" s="5">
        <v>2020.4</v>
      </c>
      <c r="F50" s="5">
        <v>105</v>
      </c>
      <c r="G50" s="81">
        <v>43983</v>
      </c>
      <c r="H50" s="5">
        <v>371</v>
      </c>
      <c r="I50" s="5">
        <v>0</v>
      </c>
      <c r="J50" s="3" t="s">
        <v>31</v>
      </c>
      <c r="K50" s="5">
        <v>351</v>
      </c>
      <c r="L50" s="5">
        <v>391</v>
      </c>
      <c r="M50" s="5">
        <v>377</v>
      </c>
      <c r="N50" s="5">
        <v>98.4</v>
      </c>
      <c r="O50" s="3" t="s">
        <v>28</v>
      </c>
      <c r="P50" s="5">
        <v>352</v>
      </c>
      <c r="Q50" s="5">
        <v>0</v>
      </c>
      <c r="R50" s="111"/>
      <c r="S50" s="3"/>
    </row>
    <row r="51" spans="1:19" x14ac:dyDescent="0.25">
      <c r="A51" s="110" t="str">
        <f t="shared" si="0"/>
        <v>Australian Capital TerritoryCompletions439831st revision</v>
      </c>
      <c r="B51" s="4">
        <v>50</v>
      </c>
      <c r="C51" s="3" t="s">
        <v>2</v>
      </c>
      <c r="D51" s="3" t="s">
        <v>79</v>
      </c>
      <c r="E51" s="5">
        <v>2020.4</v>
      </c>
      <c r="F51" s="5">
        <v>106</v>
      </c>
      <c r="G51" s="81">
        <v>43983</v>
      </c>
      <c r="H51" s="5">
        <v>376</v>
      </c>
      <c r="I51" s="5">
        <v>0</v>
      </c>
      <c r="J51" s="3" t="s">
        <v>0</v>
      </c>
      <c r="K51" s="5">
        <v>366</v>
      </c>
      <c r="L51" s="5">
        <v>386</v>
      </c>
      <c r="M51" s="5">
        <v>377</v>
      </c>
      <c r="N51" s="5">
        <v>99.7</v>
      </c>
      <c r="O51" s="3" t="s">
        <v>28</v>
      </c>
      <c r="P51" s="5">
        <v>367</v>
      </c>
      <c r="Q51" s="5">
        <v>0</v>
      </c>
      <c r="R51" s="111"/>
      <c r="S51" s="3"/>
    </row>
    <row r="52" spans="1:19" x14ac:dyDescent="0.25">
      <c r="A52" s="110" t="str">
        <f t="shared" si="0"/>
        <v>Australian Capital TerritoryCompletions44075Initial</v>
      </c>
      <c r="B52" s="4">
        <v>51</v>
      </c>
      <c r="C52" s="3" t="s">
        <v>2</v>
      </c>
      <c r="D52" s="3" t="s">
        <v>79</v>
      </c>
      <c r="E52" s="5">
        <v>2021.1</v>
      </c>
      <c r="F52" s="5">
        <v>106</v>
      </c>
      <c r="G52" s="81">
        <v>44075</v>
      </c>
      <c r="H52" s="5">
        <v>518</v>
      </c>
      <c r="I52" s="5">
        <v>0</v>
      </c>
      <c r="J52" s="3" t="s">
        <v>31</v>
      </c>
      <c r="K52" s="5">
        <v>497</v>
      </c>
      <c r="L52" s="5">
        <v>539</v>
      </c>
      <c r="M52" s="5">
        <v>503</v>
      </c>
      <c r="N52" s="5">
        <v>103</v>
      </c>
      <c r="O52" s="3" t="s">
        <v>28</v>
      </c>
      <c r="P52" s="5">
        <v>493</v>
      </c>
      <c r="Q52" s="5">
        <v>0</v>
      </c>
      <c r="R52" s="111"/>
      <c r="S52" s="3"/>
    </row>
    <row r="53" spans="1:19" x14ac:dyDescent="0.25">
      <c r="A53" s="110" t="str">
        <f t="shared" si="0"/>
        <v>Australian Capital TerritoryCompletions440751st revision</v>
      </c>
      <c r="B53" s="4">
        <v>52</v>
      </c>
      <c r="C53" s="3" t="s">
        <v>2</v>
      </c>
      <c r="D53" s="3" t="s">
        <v>79</v>
      </c>
      <c r="E53" s="5">
        <v>2021.1</v>
      </c>
      <c r="F53" s="5">
        <v>107</v>
      </c>
      <c r="G53" s="81">
        <v>44075</v>
      </c>
      <c r="H53" s="5">
        <v>508</v>
      </c>
      <c r="I53" s="5">
        <v>0</v>
      </c>
      <c r="J53" s="3" t="s">
        <v>0</v>
      </c>
      <c r="K53" s="5">
        <v>496</v>
      </c>
      <c r="L53" s="5">
        <v>520</v>
      </c>
      <c r="M53" s="5">
        <v>503</v>
      </c>
      <c r="N53" s="5">
        <v>101</v>
      </c>
      <c r="O53" s="3" t="s">
        <v>28</v>
      </c>
      <c r="P53" s="5">
        <v>497</v>
      </c>
      <c r="Q53" s="5">
        <v>0</v>
      </c>
      <c r="R53" s="111"/>
      <c r="S53" s="3"/>
    </row>
    <row r="54" spans="1:19" x14ac:dyDescent="0.25">
      <c r="A54" s="110" t="str">
        <f t="shared" si="0"/>
        <v>Australian Capital TerritoryCompletions44166Initial</v>
      </c>
      <c r="B54" s="4">
        <v>53</v>
      </c>
      <c r="C54" s="3" t="s">
        <v>2</v>
      </c>
      <c r="D54" s="3" t="s">
        <v>79</v>
      </c>
      <c r="E54" s="5">
        <v>2021.2</v>
      </c>
      <c r="F54" s="5">
        <v>107</v>
      </c>
      <c r="G54" s="81">
        <v>44166</v>
      </c>
      <c r="H54" s="5">
        <v>755</v>
      </c>
      <c r="I54" s="5">
        <v>0</v>
      </c>
      <c r="J54" s="3" t="s">
        <v>31</v>
      </c>
      <c r="K54" s="5">
        <v>728</v>
      </c>
      <c r="L54" s="5">
        <v>782</v>
      </c>
      <c r="M54" s="5">
        <v>776</v>
      </c>
      <c r="N54" s="5">
        <v>97.3</v>
      </c>
      <c r="O54" s="3" t="s">
        <v>28</v>
      </c>
      <c r="P54" s="5">
        <v>721</v>
      </c>
      <c r="Q54" s="5">
        <v>0</v>
      </c>
      <c r="R54" s="111"/>
      <c r="S54" s="3"/>
    </row>
    <row r="55" spans="1:19" x14ac:dyDescent="0.25">
      <c r="A55" s="110" t="str">
        <f t="shared" si="0"/>
        <v>Australian Capital TerritoryCompletions441661st revision</v>
      </c>
      <c r="B55" s="4">
        <v>54</v>
      </c>
      <c r="C55" s="3" t="s">
        <v>2</v>
      </c>
      <c r="D55" s="3" t="s">
        <v>79</v>
      </c>
      <c r="E55" s="5">
        <v>2021.2</v>
      </c>
      <c r="F55" s="5">
        <v>108</v>
      </c>
      <c r="G55" s="81">
        <v>44166</v>
      </c>
      <c r="H55" s="5">
        <v>777</v>
      </c>
      <c r="I55" s="5">
        <v>0</v>
      </c>
      <c r="J55" s="3" t="s">
        <v>0</v>
      </c>
      <c r="K55" s="5">
        <v>757</v>
      </c>
      <c r="L55" s="5">
        <v>797</v>
      </c>
      <c r="M55" s="5">
        <v>776</v>
      </c>
      <c r="N55" s="5">
        <v>100.1</v>
      </c>
      <c r="O55" s="3" t="s">
        <v>28</v>
      </c>
      <c r="P55" s="5">
        <v>761</v>
      </c>
      <c r="Q55" s="5">
        <v>0</v>
      </c>
      <c r="R55" s="111"/>
      <c r="S55" s="3"/>
    </row>
    <row r="56" spans="1:19" x14ac:dyDescent="0.25">
      <c r="A56" s="110" t="str">
        <f t="shared" si="0"/>
        <v>Australian Capital TerritoryCompletions44256Initial</v>
      </c>
      <c r="B56" s="4">
        <v>55</v>
      </c>
      <c r="C56" s="3" t="s">
        <v>2</v>
      </c>
      <c r="D56" s="3" t="s">
        <v>79</v>
      </c>
      <c r="E56" s="5">
        <v>2021.3</v>
      </c>
      <c r="F56" s="5">
        <v>108</v>
      </c>
      <c r="G56" s="81">
        <v>44256</v>
      </c>
      <c r="H56" s="5">
        <v>412</v>
      </c>
      <c r="I56" s="5">
        <v>0</v>
      </c>
      <c r="J56" s="3" t="s">
        <v>31</v>
      </c>
      <c r="K56" s="5">
        <v>398</v>
      </c>
      <c r="L56" s="5">
        <v>426</v>
      </c>
      <c r="M56" s="5">
        <v>416</v>
      </c>
      <c r="N56" s="5">
        <v>99</v>
      </c>
      <c r="O56" s="3" t="s">
        <v>28</v>
      </c>
      <c r="P56" s="5">
        <v>393</v>
      </c>
      <c r="Q56" s="5">
        <v>0</v>
      </c>
      <c r="R56" s="111"/>
      <c r="S56" s="3"/>
    </row>
    <row r="57" spans="1:19" x14ac:dyDescent="0.25">
      <c r="A57" s="110" t="str">
        <f t="shared" si="0"/>
        <v>Australian Capital TerritoryCompletions442561st revision</v>
      </c>
      <c r="B57" s="4">
        <v>56</v>
      </c>
      <c r="C57" s="3" t="s">
        <v>2</v>
      </c>
      <c r="D57" s="3" t="s">
        <v>79</v>
      </c>
      <c r="E57" s="5">
        <v>2021.3</v>
      </c>
      <c r="F57" s="5">
        <v>109</v>
      </c>
      <c r="G57" s="81">
        <v>44256</v>
      </c>
      <c r="H57" s="5">
        <v>418</v>
      </c>
      <c r="I57" s="5">
        <v>0</v>
      </c>
      <c r="J57" s="3" t="s">
        <v>0</v>
      </c>
      <c r="K57" s="5">
        <v>409</v>
      </c>
      <c r="L57" s="5">
        <v>427</v>
      </c>
      <c r="M57" s="5">
        <v>416</v>
      </c>
      <c r="N57" s="5">
        <v>100.5</v>
      </c>
      <c r="O57" s="3" t="s">
        <v>28</v>
      </c>
      <c r="P57" s="5">
        <v>409</v>
      </c>
      <c r="Q57" s="5">
        <v>0</v>
      </c>
      <c r="R57" s="111"/>
      <c r="S57" s="3"/>
    </row>
    <row r="58" spans="1:19" x14ac:dyDescent="0.25">
      <c r="A58" s="110" t="str">
        <f t="shared" si="0"/>
        <v>Australian Capital TerritoryIn-training43617Initial</v>
      </c>
      <c r="B58" s="4">
        <v>57</v>
      </c>
      <c r="C58" s="3" t="s">
        <v>2</v>
      </c>
      <c r="D58" s="3" t="s">
        <v>80</v>
      </c>
      <c r="E58" s="5">
        <v>2019.4</v>
      </c>
      <c r="F58" s="5">
        <v>101</v>
      </c>
      <c r="G58" s="81">
        <v>43617</v>
      </c>
      <c r="H58" s="5">
        <v>6572</v>
      </c>
      <c r="I58" s="5">
        <v>0</v>
      </c>
      <c r="J58" s="3" t="s">
        <v>31</v>
      </c>
      <c r="K58" s="5">
        <v>6480</v>
      </c>
      <c r="L58" s="5">
        <v>6664</v>
      </c>
      <c r="M58" s="5">
        <v>6967</v>
      </c>
      <c r="N58" s="5">
        <v>94.3</v>
      </c>
      <c r="O58" s="3" t="s">
        <v>27</v>
      </c>
      <c r="P58" s="5">
        <v>6980</v>
      </c>
      <c r="Q58" s="5">
        <v>0</v>
      </c>
      <c r="R58" s="111"/>
      <c r="S58" s="3"/>
    </row>
    <row r="59" spans="1:19" x14ac:dyDescent="0.25">
      <c r="A59" s="110" t="str">
        <f t="shared" si="0"/>
        <v>Australian Capital TerritoryIn-training436171st revision</v>
      </c>
      <c r="B59" s="4">
        <v>58</v>
      </c>
      <c r="C59" s="3" t="s">
        <v>2</v>
      </c>
      <c r="D59" s="3" t="s">
        <v>80</v>
      </c>
      <c r="E59" s="5">
        <v>2019.4</v>
      </c>
      <c r="F59" s="5">
        <v>102</v>
      </c>
      <c r="G59" s="81">
        <v>43617</v>
      </c>
      <c r="H59" s="5">
        <v>6701</v>
      </c>
      <c r="I59" s="5">
        <v>0</v>
      </c>
      <c r="J59" s="3" t="s">
        <v>0</v>
      </c>
      <c r="K59" s="5">
        <v>6647</v>
      </c>
      <c r="L59" s="5">
        <v>6755</v>
      </c>
      <c r="M59" s="5">
        <v>6967</v>
      </c>
      <c r="N59" s="5">
        <v>96.2</v>
      </c>
      <c r="O59" s="3" t="s">
        <v>27</v>
      </c>
      <c r="P59" s="5">
        <v>6983</v>
      </c>
      <c r="Q59" s="5">
        <v>0</v>
      </c>
      <c r="R59" s="111"/>
      <c r="S59" s="3"/>
    </row>
    <row r="60" spans="1:19" x14ac:dyDescent="0.25">
      <c r="A60" s="110" t="str">
        <f t="shared" si="0"/>
        <v>Australian Capital TerritoryIn-training43709Initial</v>
      </c>
      <c r="B60" s="4">
        <v>59</v>
      </c>
      <c r="C60" s="3" t="s">
        <v>2</v>
      </c>
      <c r="D60" s="3" t="s">
        <v>80</v>
      </c>
      <c r="E60" s="5">
        <v>2020.1</v>
      </c>
      <c r="F60" s="5">
        <v>102</v>
      </c>
      <c r="G60" s="81">
        <v>43709</v>
      </c>
      <c r="H60" s="5">
        <v>6594</v>
      </c>
      <c r="I60" s="5">
        <v>0</v>
      </c>
      <c r="J60" s="3" t="s">
        <v>31</v>
      </c>
      <c r="K60" s="5">
        <v>6510</v>
      </c>
      <c r="L60" s="5">
        <v>6678</v>
      </c>
      <c r="M60" s="5">
        <v>6937</v>
      </c>
      <c r="N60" s="5">
        <v>95.1</v>
      </c>
      <c r="O60" s="3" t="s">
        <v>27</v>
      </c>
      <c r="P60" s="5">
        <v>6933</v>
      </c>
      <c r="Q60" s="5">
        <v>0</v>
      </c>
      <c r="R60" s="111"/>
      <c r="S60" s="3"/>
    </row>
    <row r="61" spans="1:19" x14ac:dyDescent="0.25">
      <c r="A61" s="110" t="str">
        <f t="shared" si="0"/>
        <v>Australian Capital TerritoryIn-training437091st revision</v>
      </c>
      <c r="B61" s="4">
        <v>60</v>
      </c>
      <c r="C61" s="3" t="s">
        <v>2</v>
      </c>
      <c r="D61" s="3" t="s">
        <v>80</v>
      </c>
      <c r="E61" s="5">
        <v>2020.1</v>
      </c>
      <c r="F61" s="5">
        <v>103</v>
      </c>
      <c r="G61" s="81">
        <v>43709</v>
      </c>
      <c r="H61" s="5">
        <v>6639</v>
      </c>
      <c r="I61" s="5">
        <v>0</v>
      </c>
      <c r="J61" s="3" t="s">
        <v>0</v>
      </c>
      <c r="K61" s="5">
        <v>6600</v>
      </c>
      <c r="L61" s="5">
        <v>6678</v>
      </c>
      <c r="M61" s="5">
        <v>6937</v>
      </c>
      <c r="N61" s="5">
        <v>95.7</v>
      </c>
      <c r="O61" s="3" t="s">
        <v>27</v>
      </c>
      <c r="P61" s="5">
        <v>6949</v>
      </c>
      <c r="Q61" s="5">
        <v>0</v>
      </c>
      <c r="R61" s="111"/>
      <c r="S61" s="3"/>
    </row>
    <row r="62" spans="1:19" x14ac:dyDescent="0.25">
      <c r="A62" s="110" t="str">
        <f t="shared" si="0"/>
        <v>Australian Capital TerritoryIn-training43800Initial</v>
      </c>
      <c r="B62" s="4">
        <v>61</v>
      </c>
      <c r="C62" s="3" t="s">
        <v>2</v>
      </c>
      <c r="D62" s="3" t="s">
        <v>80</v>
      </c>
      <c r="E62" s="5">
        <v>2020.2</v>
      </c>
      <c r="F62" s="5">
        <v>103</v>
      </c>
      <c r="G62" s="81">
        <v>43800</v>
      </c>
      <c r="H62" s="5">
        <v>6001</v>
      </c>
      <c r="I62" s="5">
        <v>0</v>
      </c>
      <c r="J62" s="3" t="s">
        <v>31</v>
      </c>
      <c r="K62" s="5">
        <v>5891</v>
      </c>
      <c r="L62" s="5">
        <v>6111</v>
      </c>
      <c r="M62" s="5">
        <v>6404</v>
      </c>
      <c r="N62" s="5">
        <v>93.7</v>
      </c>
      <c r="O62" s="3" t="s">
        <v>27</v>
      </c>
      <c r="P62" s="5">
        <v>6396</v>
      </c>
      <c r="Q62" s="5">
        <v>0</v>
      </c>
      <c r="R62" s="111"/>
      <c r="S62" s="3"/>
    </row>
    <row r="63" spans="1:19" x14ac:dyDescent="0.25">
      <c r="A63" s="110" t="str">
        <f t="shared" si="0"/>
        <v>Australian Capital TerritoryIn-training438001st revision</v>
      </c>
      <c r="B63" s="4">
        <v>62</v>
      </c>
      <c r="C63" s="3" t="s">
        <v>2</v>
      </c>
      <c r="D63" s="3" t="s">
        <v>80</v>
      </c>
      <c r="E63" s="5">
        <v>2020.2</v>
      </c>
      <c r="F63" s="5">
        <v>104</v>
      </c>
      <c r="G63" s="81">
        <v>43800</v>
      </c>
      <c r="H63" s="5">
        <v>6099</v>
      </c>
      <c r="I63" s="5">
        <v>0</v>
      </c>
      <c r="J63" s="3" t="s">
        <v>0</v>
      </c>
      <c r="K63" s="5">
        <v>6044</v>
      </c>
      <c r="L63" s="5">
        <v>6154</v>
      </c>
      <c r="M63" s="5">
        <v>6404</v>
      </c>
      <c r="N63" s="5">
        <v>95.2</v>
      </c>
      <c r="O63" s="3" t="s">
        <v>27</v>
      </c>
      <c r="P63" s="5">
        <v>6416</v>
      </c>
      <c r="Q63" s="5">
        <v>0</v>
      </c>
      <c r="R63" s="111"/>
      <c r="S63" s="3"/>
    </row>
    <row r="64" spans="1:19" x14ac:dyDescent="0.25">
      <c r="A64" s="110" t="str">
        <f t="shared" si="0"/>
        <v>Australian Capital TerritoryIn-training43891Initial</v>
      </c>
      <c r="B64" s="4">
        <v>63</v>
      </c>
      <c r="C64" s="3" t="s">
        <v>2</v>
      </c>
      <c r="D64" s="3" t="s">
        <v>80</v>
      </c>
      <c r="E64" s="5">
        <v>2020.3</v>
      </c>
      <c r="F64" s="5">
        <v>104</v>
      </c>
      <c r="G64" s="81">
        <v>43891</v>
      </c>
      <c r="H64" s="5">
        <v>6291</v>
      </c>
      <c r="I64" s="5">
        <v>0</v>
      </c>
      <c r="J64" s="3" t="s">
        <v>31</v>
      </c>
      <c r="K64" s="5">
        <v>6177</v>
      </c>
      <c r="L64" s="5">
        <v>6405</v>
      </c>
      <c r="M64" s="5">
        <v>6722</v>
      </c>
      <c r="N64" s="5">
        <v>93.6</v>
      </c>
      <c r="O64" s="3" t="s">
        <v>27</v>
      </c>
      <c r="P64" s="5">
        <v>6614</v>
      </c>
      <c r="Q64" s="5">
        <v>0</v>
      </c>
      <c r="R64" s="111"/>
      <c r="S64" s="3"/>
    </row>
    <row r="65" spans="1:19" x14ac:dyDescent="0.25">
      <c r="A65" s="110" t="str">
        <f t="shared" si="0"/>
        <v>Australian Capital TerritoryIn-training438911st revision</v>
      </c>
      <c r="B65" s="4">
        <v>64</v>
      </c>
      <c r="C65" s="3" t="s">
        <v>2</v>
      </c>
      <c r="D65" s="3" t="s">
        <v>80</v>
      </c>
      <c r="E65" s="5">
        <v>2020.3</v>
      </c>
      <c r="F65" s="5">
        <v>105</v>
      </c>
      <c r="G65" s="81">
        <v>43891</v>
      </c>
      <c r="H65" s="5">
        <v>6424</v>
      </c>
      <c r="I65" s="5">
        <v>0</v>
      </c>
      <c r="J65" s="3" t="s">
        <v>0</v>
      </c>
      <c r="K65" s="5">
        <v>6376</v>
      </c>
      <c r="L65" s="5">
        <v>6472</v>
      </c>
      <c r="M65" s="5">
        <v>6722</v>
      </c>
      <c r="N65" s="5">
        <v>95.6</v>
      </c>
      <c r="O65" s="3" t="s">
        <v>27</v>
      </c>
      <c r="P65" s="5">
        <v>6704</v>
      </c>
      <c r="Q65" s="5">
        <v>0</v>
      </c>
      <c r="R65" s="111"/>
      <c r="S65" s="3"/>
    </row>
    <row r="66" spans="1:19" x14ac:dyDescent="0.25">
      <c r="A66" s="110" t="str">
        <f t="shared" ref="A66:A129" si="1">CONCATENATE(C66,D66,G66,J66)</f>
        <v>New South WalesCancellations/withdrawals43617Initial</v>
      </c>
      <c r="B66" s="4">
        <v>65</v>
      </c>
      <c r="C66" s="3" t="s">
        <v>3</v>
      </c>
      <c r="D66" s="3" t="s">
        <v>77</v>
      </c>
      <c r="E66" s="5">
        <v>2019.4</v>
      </c>
      <c r="F66" s="5">
        <v>101</v>
      </c>
      <c r="G66" s="81">
        <v>43617</v>
      </c>
      <c r="H66" s="5">
        <v>7884</v>
      </c>
      <c r="I66" s="5">
        <v>0</v>
      </c>
      <c r="J66" s="3" t="s">
        <v>31</v>
      </c>
      <c r="K66" s="5">
        <v>6982</v>
      </c>
      <c r="L66" s="5">
        <v>8786</v>
      </c>
      <c r="M66" s="5">
        <v>7040</v>
      </c>
      <c r="N66" s="5">
        <v>112</v>
      </c>
      <c r="O66" s="3" t="s">
        <v>28</v>
      </c>
      <c r="P66" s="5">
        <v>5617</v>
      </c>
      <c r="Q66" s="5">
        <v>0</v>
      </c>
      <c r="R66" s="111"/>
      <c r="S66" s="3"/>
    </row>
    <row r="67" spans="1:19" x14ac:dyDescent="0.25">
      <c r="A67" s="110" t="str">
        <f t="shared" si="1"/>
        <v>New South WalesCancellations/withdrawals436171st revision</v>
      </c>
      <c r="B67" s="4">
        <v>66</v>
      </c>
      <c r="C67" s="3" t="s">
        <v>3</v>
      </c>
      <c r="D67" s="3" t="s">
        <v>77</v>
      </c>
      <c r="E67" s="5">
        <v>2019.4</v>
      </c>
      <c r="F67" s="5">
        <v>102</v>
      </c>
      <c r="G67" s="81">
        <v>43617</v>
      </c>
      <c r="H67" s="5">
        <v>7413</v>
      </c>
      <c r="I67" s="5">
        <v>0</v>
      </c>
      <c r="J67" s="3" t="s">
        <v>0</v>
      </c>
      <c r="K67" s="5">
        <v>7026</v>
      </c>
      <c r="L67" s="5">
        <v>7800</v>
      </c>
      <c r="M67" s="5">
        <v>7040</v>
      </c>
      <c r="N67" s="5">
        <v>105.3</v>
      </c>
      <c r="O67" s="3" t="s">
        <v>28</v>
      </c>
      <c r="P67" s="5">
        <v>6272</v>
      </c>
      <c r="Q67" s="5">
        <v>0</v>
      </c>
      <c r="R67" s="111"/>
      <c r="S67" s="3"/>
    </row>
    <row r="68" spans="1:19" x14ac:dyDescent="0.25">
      <c r="A68" s="110" t="str">
        <f t="shared" si="1"/>
        <v>New South WalesCancellations/withdrawals43709Initial</v>
      </c>
      <c r="B68" s="4">
        <v>67</v>
      </c>
      <c r="C68" s="3" t="s">
        <v>3</v>
      </c>
      <c r="D68" s="3" t="s">
        <v>77</v>
      </c>
      <c r="E68" s="5">
        <v>2020.1</v>
      </c>
      <c r="F68" s="5">
        <v>102</v>
      </c>
      <c r="G68" s="81">
        <v>43709</v>
      </c>
      <c r="H68" s="5">
        <v>7638</v>
      </c>
      <c r="I68" s="5">
        <v>0</v>
      </c>
      <c r="J68" s="3" t="s">
        <v>31</v>
      </c>
      <c r="K68" s="5">
        <v>6789</v>
      </c>
      <c r="L68" s="5">
        <v>8487</v>
      </c>
      <c r="M68" s="5">
        <v>7287</v>
      </c>
      <c r="N68" s="5">
        <v>104.8</v>
      </c>
      <c r="O68" s="3" t="s">
        <v>28</v>
      </c>
      <c r="P68" s="5">
        <v>5519</v>
      </c>
      <c r="Q68" s="5">
        <v>0</v>
      </c>
      <c r="R68" s="111"/>
      <c r="S68" s="3"/>
    </row>
    <row r="69" spans="1:19" x14ac:dyDescent="0.25">
      <c r="A69" s="110" t="str">
        <f t="shared" si="1"/>
        <v>New South WalesCancellations/withdrawals437091st revision</v>
      </c>
      <c r="B69" s="4">
        <v>68</v>
      </c>
      <c r="C69" s="3" t="s">
        <v>3</v>
      </c>
      <c r="D69" s="3" t="s">
        <v>77</v>
      </c>
      <c r="E69" s="5">
        <v>2020.1</v>
      </c>
      <c r="F69" s="5">
        <v>103</v>
      </c>
      <c r="G69" s="81">
        <v>43709</v>
      </c>
      <c r="H69" s="5">
        <v>7415</v>
      </c>
      <c r="I69" s="5">
        <v>0</v>
      </c>
      <c r="J69" s="3" t="s">
        <v>0</v>
      </c>
      <c r="K69" s="5">
        <v>7070</v>
      </c>
      <c r="L69" s="5">
        <v>7760</v>
      </c>
      <c r="M69" s="5">
        <v>7287</v>
      </c>
      <c r="N69" s="5">
        <v>101.8</v>
      </c>
      <c r="O69" s="3" t="s">
        <v>28</v>
      </c>
      <c r="P69" s="5">
        <v>6323</v>
      </c>
      <c r="Q69" s="5">
        <v>0</v>
      </c>
      <c r="R69" s="111"/>
      <c r="S69" s="3"/>
    </row>
    <row r="70" spans="1:19" x14ac:dyDescent="0.25">
      <c r="A70" s="110" t="str">
        <f t="shared" si="1"/>
        <v>New South WalesCancellations/withdrawals43800Initial</v>
      </c>
      <c r="B70" s="4">
        <v>69</v>
      </c>
      <c r="C70" s="3" t="s">
        <v>3</v>
      </c>
      <c r="D70" s="3" t="s">
        <v>77</v>
      </c>
      <c r="E70" s="5">
        <v>2020.2</v>
      </c>
      <c r="F70" s="5">
        <v>103</v>
      </c>
      <c r="G70" s="81">
        <v>43800</v>
      </c>
      <c r="H70" s="5">
        <v>6752</v>
      </c>
      <c r="I70" s="5">
        <v>0</v>
      </c>
      <c r="J70" s="3" t="s">
        <v>31</v>
      </c>
      <c r="K70" s="5">
        <v>6205</v>
      </c>
      <c r="L70" s="5">
        <v>7299</v>
      </c>
      <c r="M70" s="5">
        <v>6711</v>
      </c>
      <c r="N70" s="5">
        <v>100.6</v>
      </c>
      <c r="O70" s="3" t="s">
        <v>28</v>
      </c>
      <c r="P70" s="5">
        <v>4919</v>
      </c>
      <c r="Q70" s="5">
        <v>0</v>
      </c>
      <c r="R70" s="111"/>
      <c r="S70" s="3"/>
    </row>
    <row r="71" spans="1:19" x14ac:dyDescent="0.25">
      <c r="A71" s="110" t="str">
        <f t="shared" si="1"/>
        <v>New South WalesCancellations/withdrawals438001st revision</v>
      </c>
      <c r="B71" s="4">
        <v>70</v>
      </c>
      <c r="C71" s="3" t="s">
        <v>3</v>
      </c>
      <c r="D71" s="3" t="s">
        <v>77</v>
      </c>
      <c r="E71" s="5">
        <v>2020.2</v>
      </c>
      <c r="F71" s="5">
        <v>104</v>
      </c>
      <c r="G71" s="81">
        <v>43800</v>
      </c>
      <c r="H71" s="5">
        <v>6831</v>
      </c>
      <c r="I71" s="5">
        <v>0</v>
      </c>
      <c r="J71" s="3" t="s">
        <v>0</v>
      </c>
      <c r="K71" s="5">
        <v>6442</v>
      </c>
      <c r="L71" s="5">
        <v>7220</v>
      </c>
      <c r="M71" s="5">
        <v>6711</v>
      </c>
      <c r="N71" s="5">
        <v>101.8</v>
      </c>
      <c r="O71" s="3" t="s">
        <v>28</v>
      </c>
      <c r="P71" s="5">
        <v>5862</v>
      </c>
      <c r="Q71" s="5">
        <v>0</v>
      </c>
      <c r="R71" s="111"/>
      <c r="S71" s="3"/>
    </row>
    <row r="72" spans="1:19" x14ac:dyDescent="0.25">
      <c r="A72" s="110" t="str">
        <f t="shared" si="1"/>
        <v>New South WalesCancellations/withdrawals43891Initial</v>
      </c>
      <c r="B72" s="4">
        <v>71</v>
      </c>
      <c r="C72" s="3" t="s">
        <v>3</v>
      </c>
      <c r="D72" s="3" t="s">
        <v>77</v>
      </c>
      <c r="E72" s="5">
        <v>2020.3</v>
      </c>
      <c r="F72" s="5">
        <v>104</v>
      </c>
      <c r="G72" s="81">
        <v>43891</v>
      </c>
      <c r="H72" s="5">
        <v>7011</v>
      </c>
      <c r="I72" s="5">
        <v>0</v>
      </c>
      <c r="J72" s="3" t="s">
        <v>31</v>
      </c>
      <c r="K72" s="5">
        <v>6335</v>
      </c>
      <c r="L72" s="5">
        <v>7687</v>
      </c>
      <c r="M72" s="5">
        <v>7010</v>
      </c>
      <c r="N72" s="5">
        <v>100</v>
      </c>
      <c r="O72" s="3" t="s">
        <v>28</v>
      </c>
      <c r="P72" s="5">
        <v>5160</v>
      </c>
      <c r="Q72" s="5">
        <v>0</v>
      </c>
      <c r="R72" s="111"/>
      <c r="S72" s="3"/>
    </row>
    <row r="73" spans="1:19" x14ac:dyDescent="0.25">
      <c r="A73" s="110" t="str">
        <f t="shared" si="1"/>
        <v>New South WalesCancellations/withdrawals438911st revision</v>
      </c>
      <c r="B73" s="4">
        <v>72</v>
      </c>
      <c r="C73" s="3" t="s">
        <v>3</v>
      </c>
      <c r="D73" s="3" t="s">
        <v>77</v>
      </c>
      <c r="E73" s="5">
        <v>2020.3</v>
      </c>
      <c r="F73" s="5">
        <v>105</v>
      </c>
      <c r="G73" s="81">
        <v>43891</v>
      </c>
      <c r="H73" s="5">
        <v>6992</v>
      </c>
      <c r="I73" s="5">
        <v>0</v>
      </c>
      <c r="J73" s="3" t="s">
        <v>0</v>
      </c>
      <c r="K73" s="5">
        <v>6585</v>
      </c>
      <c r="L73" s="5">
        <v>7399</v>
      </c>
      <c r="M73" s="5">
        <v>7010</v>
      </c>
      <c r="N73" s="5">
        <v>99.7</v>
      </c>
      <c r="O73" s="3" t="s">
        <v>28</v>
      </c>
      <c r="P73" s="5">
        <v>6035</v>
      </c>
      <c r="Q73" s="5">
        <v>0</v>
      </c>
      <c r="R73" s="111"/>
      <c r="S73" s="3"/>
    </row>
    <row r="74" spans="1:19" x14ac:dyDescent="0.25">
      <c r="A74" s="110" t="str">
        <f t="shared" si="1"/>
        <v>New South WalesCommencements43983Initial</v>
      </c>
      <c r="B74" s="4">
        <v>73</v>
      </c>
      <c r="C74" s="3" t="s">
        <v>3</v>
      </c>
      <c r="D74" s="3" t="s">
        <v>78</v>
      </c>
      <c r="E74" s="5">
        <v>2020.4</v>
      </c>
      <c r="F74" s="5">
        <v>105</v>
      </c>
      <c r="G74" s="81">
        <v>43983</v>
      </c>
      <c r="H74" s="5">
        <v>6044</v>
      </c>
      <c r="I74" s="5">
        <v>0</v>
      </c>
      <c r="J74" s="3" t="s">
        <v>31</v>
      </c>
      <c r="K74" s="5">
        <v>5828</v>
      </c>
      <c r="L74" s="5">
        <v>6260</v>
      </c>
      <c r="M74" s="5">
        <v>6946</v>
      </c>
      <c r="N74" s="5">
        <v>87</v>
      </c>
      <c r="O74" s="3" t="s">
        <v>27</v>
      </c>
      <c r="P74" s="5">
        <v>5749</v>
      </c>
      <c r="Q74" s="5">
        <v>0</v>
      </c>
      <c r="R74" s="111"/>
      <c r="S74" s="3"/>
    </row>
    <row r="75" spans="1:19" x14ac:dyDescent="0.25">
      <c r="A75" s="110" t="str">
        <f t="shared" si="1"/>
        <v>New South WalesCommencements439831st revision</v>
      </c>
      <c r="B75" s="4">
        <v>74</v>
      </c>
      <c r="C75" s="3" t="s">
        <v>3</v>
      </c>
      <c r="D75" s="3" t="s">
        <v>78</v>
      </c>
      <c r="E75" s="5">
        <v>2020.4</v>
      </c>
      <c r="F75" s="5">
        <v>106</v>
      </c>
      <c r="G75" s="81">
        <v>43983</v>
      </c>
      <c r="H75" s="5">
        <v>6867</v>
      </c>
      <c r="I75" s="5">
        <v>0</v>
      </c>
      <c r="J75" s="3" t="s">
        <v>0</v>
      </c>
      <c r="K75" s="5">
        <v>6831</v>
      </c>
      <c r="L75" s="5">
        <v>6903</v>
      </c>
      <c r="M75" s="5">
        <v>6946</v>
      </c>
      <c r="N75" s="5">
        <v>98.9</v>
      </c>
      <c r="O75" s="3" t="s">
        <v>27</v>
      </c>
      <c r="P75" s="5">
        <v>6808</v>
      </c>
      <c r="Q75" s="5">
        <v>0</v>
      </c>
      <c r="R75" s="111"/>
      <c r="S75" s="3"/>
    </row>
    <row r="76" spans="1:19" x14ac:dyDescent="0.25">
      <c r="A76" s="110" t="str">
        <f t="shared" si="1"/>
        <v>New South WalesCommencements44075Initial</v>
      </c>
      <c r="B76" s="4">
        <v>75</v>
      </c>
      <c r="C76" s="3" t="s">
        <v>3</v>
      </c>
      <c r="D76" s="3" t="s">
        <v>78</v>
      </c>
      <c r="E76" s="5">
        <v>2021.1</v>
      </c>
      <c r="F76" s="5">
        <v>106</v>
      </c>
      <c r="G76" s="81">
        <v>44075</v>
      </c>
      <c r="H76" s="5">
        <v>7251</v>
      </c>
      <c r="I76" s="5">
        <v>0</v>
      </c>
      <c r="J76" s="3" t="s">
        <v>31</v>
      </c>
      <c r="K76" s="5">
        <v>7027</v>
      </c>
      <c r="L76" s="5">
        <v>7475</v>
      </c>
      <c r="M76" s="5">
        <v>7240</v>
      </c>
      <c r="N76" s="5">
        <v>100.2</v>
      </c>
      <c r="O76" s="3" t="s">
        <v>28</v>
      </c>
      <c r="P76" s="5">
        <v>6911</v>
      </c>
      <c r="Q76" s="5">
        <v>0</v>
      </c>
      <c r="R76" s="111"/>
      <c r="S76" s="3"/>
    </row>
    <row r="77" spans="1:19" x14ac:dyDescent="0.25">
      <c r="A77" s="110" t="str">
        <f t="shared" si="1"/>
        <v>New South WalesCommencements440751st revision</v>
      </c>
      <c r="B77" s="4">
        <v>76</v>
      </c>
      <c r="C77" s="3" t="s">
        <v>3</v>
      </c>
      <c r="D77" s="3" t="s">
        <v>78</v>
      </c>
      <c r="E77" s="5">
        <v>2021.1</v>
      </c>
      <c r="F77" s="5">
        <v>107</v>
      </c>
      <c r="G77" s="81">
        <v>44075</v>
      </c>
      <c r="H77" s="5">
        <v>7200</v>
      </c>
      <c r="I77" s="5">
        <v>0</v>
      </c>
      <c r="J77" s="3" t="s">
        <v>0</v>
      </c>
      <c r="K77" s="5">
        <v>7160</v>
      </c>
      <c r="L77" s="5">
        <v>7240</v>
      </c>
      <c r="M77" s="5">
        <v>7240</v>
      </c>
      <c r="N77" s="5">
        <v>99.4</v>
      </c>
      <c r="O77" s="3" t="s">
        <v>28</v>
      </c>
      <c r="P77" s="5">
        <v>7140</v>
      </c>
      <c r="Q77" s="5">
        <v>0</v>
      </c>
      <c r="R77" s="111"/>
      <c r="S77" s="3"/>
    </row>
    <row r="78" spans="1:19" x14ac:dyDescent="0.25">
      <c r="A78" s="110" t="str">
        <f t="shared" si="1"/>
        <v>New South WalesCommencements44166Initial</v>
      </c>
      <c r="B78" s="4">
        <v>77</v>
      </c>
      <c r="C78" s="3" t="s">
        <v>3</v>
      </c>
      <c r="D78" s="3" t="s">
        <v>78</v>
      </c>
      <c r="E78" s="5">
        <v>2021.2</v>
      </c>
      <c r="F78" s="5">
        <v>107</v>
      </c>
      <c r="G78" s="81">
        <v>44166</v>
      </c>
      <c r="H78" s="5">
        <v>20321</v>
      </c>
      <c r="I78" s="5">
        <v>0</v>
      </c>
      <c r="J78" s="3" t="s">
        <v>31</v>
      </c>
      <c r="K78" s="5">
        <v>19678</v>
      </c>
      <c r="L78" s="5">
        <v>20964</v>
      </c>
      <c r="M78" s="5">
        <v>21815</v>
      </c>
      <c r="N78" s="5">
        <v>93.2</v>
      </c>
      <c r="O78" s="3" t="s">
        <v>27</v>
      </c>
      <c r="P78" s="5">
        <v>19364</v>
      </c>
      <c r="Q78" s="5">
        <v>0</v>
      </c>
      <c r="R78" s="111"/>
      <c r="S78" s="3"/>
    </row>
    <row r="79" spans="1:19" x14ac:dyDescent="0.25">
      <c r="A79" s="110" t="str">
        <f t="shared" si="1"/>
        <v>New South WalesCommencements441661st revision</v>
      </c>
      <c r="B79" s="4">
        <v>78</v>
      </c>
      <c r="C79" s="3" t="s">
        <v>3</v>
      </c>
      <c r="D79" s="3" t="s">
        <v>78</v>
      </c>
      <c r="E79" s="5">
        <v>2021.2</v>
      </c>
      <c r="F79" s="5">
        <v>108</v>
      </c>
      <c r="G79" s="81">
        <v>44166</v>
      </c>
      <c r="H79" s="5">
        <v>21510</v>
      </c>
      <c r="I79" s="5">
        <v>0</v>
      </c>
      <c r="J79" s="3" t="s">
        <v>0</v>
      </c>
      <c r="K79" s="5">
        <v>21394</v>
      </c>
      <c r="L79" s="5">
        <v>21626</v>
      </c>
      <c r="M79" s="5">
        <v>21815</v>
      </c>
      <c r="N79" s="5">
        <v>98.6</v>
      </c>
      <c r="O79" s="3" t="s">
        <v>27</v>
      </c>
      <c r="P79" s="5">
        <v>21322</v>
      </c>
      <c r="Q79" s="5">
        <v>0</v>
      </c>
      <c r="R79" s="111"/>
      <c r="S79" s="3"/>
    </row>
    <row r="80" spans="1:19" x14ac:dyDescent="0.25">
      <c r="A80" s="110" t="str">
        <f t="shared" si="1"/>
        <v>New South WalesCommencements44256Initial</v>
      </c>
      <c r="B80" s="4">
        <v>79</v>
      </c>
      <c r="C80" s="3" t="s">
        <v>3</v>
      </c>
      <c r="D80" s="3" t="s">
        <v>78</v>
      </c>
      <c r="E80" s="5">
        <v>2021.3</v>
      </c>
      <c r="F80" s="5">
        <v>108</v>
      </c>
      <c r="G80" s="81">
        <v>44256</v>
      </c>
      <c r="H80" s="5">
        <v>19940</v>
      </c>
      <c r="I80" s="5">
        <v>0</v>
      </c>
      <c r="J80" s="3" t="s">
        <v>31</v>
      </c>
      <c r="K80" s="5">
        <v>19333</v>
      </c>
      <c r="L80" s="5">
        <v>20547</v>
      </c>
      <c r="M80" s="5">
        <v>21388</v>
      </c>
      <c r="N80" s="5">
        <v>93.2</v>
      </c>
      <c r="O80" s="3" t="s">
        <v>27</v>
      </c>
      <c r="P80" s="5">
        <v>18978</v>
      </c>
      <c r="Q80" s="5">
        <v>0</v>
      </c>
      <c r="R80" s="111"/>
      <c r="S80" s="3"/>
    </row>
    <row r="81" spans="1:19" x14ac:dyDescent="0.25">
      <c r="A81" s="110" t="str">
        <f t="shared" si="1"/>
        <v>New South WalesCommencements442561st revision</v>
      </c>
      <c r="B81" s="4">
        <v>80</v>
      </c>
      <c r="C81" s="3" t="s">
        <v>3</v>
      </c>
      <c r="D81" s="3" t="s">
        <v>78</v>
      </c>
      <c r="E81" s="5">
        <v>2021.3</v>
      </c>
      <c r="F81" s="5">
        <v>109</v>
      </c>
      <c r="G81" s="81">
        <v>44256</v>
      </c>
      <c r="H81" s="5">
        <v>21247</v>
      </c>
      <c r="I81" s="5">
        <v>0</v>
      </c>
      <c r="J81" s="3" t="s">
        <v>0</v>
      </c>
      <c r="K81" s="5">
        <v>20971</v>
      </c>
      <c r="L81" s="5">
        <v>21523</v>
      </c>
      <c r="M81" s="5">
        <v>21388</v>
      </c>
      <c r="N81" s="5">
        <v>99.3</v>
      </c>
      <c r="O81" s="3" t="s">
        <v>27</v>
      </c>
      <c r="P81" s="5">
        <v>21030</v>
      </c>
      <c r="Q81" s="5">
        <v>0</v>
      </c>
      <c r="R81" s="111"/>
      <c r="S81" s="3"/>
    </row>
    <row r="82" spans="1:19" x14ac:dyDescent="0.25">
      <c r="A82" s="110" t="str">
        <f t="shared" si="1"/>
        <v>New South WalesCompletions43983Initial</v>
      </c>
      <c r="B82" s="4">
        <v>81</v>
      </c>
      <c r="C82" s="3" t="s">
        <v>3</v>
      </c>
      <c r="D82" s="3" t="s">
        <v>79</v>
      </c>
      <c r="E82" s="5">
        <v>2020.4</v>
      </c>
      <c r="F82" s="5">
        <v>105</v>
      </c>
      <c r="G82" s="81">
        <v>43983</v>
      </c>
      <c r="H82" s="5">
        <v>4148</v>
      </c>
      <c r="I82" s="5">
        <v>0</v>
      </c>
      <c r="J82" s="3" t="s">
        <v>31</v>
      </c>
      <c r="K82" s="5">
        <v>4056</v>
      </c>
      <c r="L82" s="5">
        <v>4240</v>
      </c>
      <c r="M82" s="5">
        <v>4140</v>
      </c>
      <c r="N82" s="5">
        <v>100.2</v>
      </c>
      <c r="O82" s="3" t="s">
        <v>28</v>
      </c>
      <c r="P82" s="5">
        <v>3891</v>
      </c>
      <c r="Q82" s="5">
        <v>0</v>
      </c>
      <c r="R82" s="111"/>
      <c r="S82" s="3"/>
    </row>
    <row r="83" spans="1:19" x14ac:dyDescent="0.25">
      <c r="A83" s="110" t="str">
        <f t="shared" si="1"/>
        <v>New South WalesCompletions439831st revision</v>
      </c>
      <c r="B83" s="4">
        <v>82</v>
      </c>
      <c r="C83" s="3" t="s">
        <v>3</v>
      </c>
      <c r="D83" s="3" t="s">
        <v>79</v>
      </c>
      <c r="E83" s="5">
        <v>2020.4</v>
      </c>
      <c r="F83" s="5">
        <v>106</v>
      </c>
      <c r="G83" s="81">
        <v>43983</v>
      </c>
      <c r="H83" s="5">
        <v>4170</v>
      </c>
      <c r="I83" s="5">
        <v>0</v>
      </c>
      <c r="J83" s="3" t="s">
        <v>0</v>
      </c>
      <c r="K83" s="5">
        <v>4126</v>
      </c>
      <c r="L83" s="5">
        <v>4214</v>
      </c>
      <c r="M83" s="5">
        <v>4140</v>
      </c>
      <c r="N83" s="5">
        <v>100.7</v>
      </c>
      <c r="O83" s="3" t="s">
        <v>28</v>
      </c>
      <c r="P83" s="5">
        <v>4050</v>
      </c>
      <c r="Q83" s="5">
        <v>0</v>
      </c>
      <c r="R83" s="111"/>
      <c r="S83" s="3"/>
    </row>
    <row r="84" spans="1:19" x14ac:dyDescent="0.25">
      <c r="A84" s="110" t="str">
        <f t="shared" si="1"/>
        <v>New South WalesCompletions44075Initial</v>
      </c>
      <c r="B84" s="4">
        <v>83</v>
      </c>
      <c r="C84" s="3" t="s">
        <v>3</v>
      </c>
      <c r="D84" s="3" t="s">
        <v>79</v>
      </c>
      <c r="E84" s="5">
        <v>2021.1</v>
      </c>
      <c r="F84" s="5">
        <v>106</v>
      </c>
      <c r="G84" s="81">
        <v>44075</v>
      </c>
      <c r="H84" s="5">
        <v>4858</v>
      </c>
      <c r="I84" s="5">
        <v>0</v>
      </c>
      <c r="J84" s="3" t="s">
        <v>31</v>
      </c>
      <c r="K84" s="5">
        <v>4752</v>
      </c>
      <c r="L84" s="5">
        <v>4964</v>
      </c>
      <c r="M84" s="5">
        <v>4801</v>
      </c>
      <c r="N84" s="5">
        <v>101.2</v>
      </c>
      <c r="O84" s="3" t="s">
        <v>28</v>
      </c>
      <c r="P84" s="5">
        <v>4555</v>
      </c>
      <c r="Q84" s="5">
        <v>0</v>
      </c>
      <c r="R84" s="111"/>
      <c r="S84" s="3"/>
    </row>
    <row r="85" spans="1:19" x14ac:dyDescent="0.25">
      <c r="A85" s="110" t="str">
        <f t="shared" si="1"/>
        <v>New South WalesCompletions440751st revision</v>
      </c>
      <c r="B85" s="4">
        <v>84</v>
      </c>
      <c r="C85" s="3" t="s">
        <v>3</v>
      </c>
      <c r="D85" s="3" t="s">
        <v>79</v>
      </c>
      <c r="E85" s="5">
        <v>2021.1</v>
      </c>
      <c r="F85" s="5">
        <v>107</v>
      </c>
      <c r="G85" s="81">
        <v>44075</v>
      </c>
      <c r="H85" s="5">
        <v>4840</v>
      </c>
      <c r="I85" s="5">
        <v>0</v>
      </c>
      <c r="J85" s="3" t="s">
        <v>0</v>
      </c>
      <c r="K85" s="5">
        <v>4790</v>
      </c>
      <c r="L85" s="5">
        <v>4890</v>
      </c>
      <c r="M85" s="5">
        <v>4801</v>
      </c>
      <c r="N85" s="5">
        <v>100.8</v>
      </c>
      <c r="O85" s="3" t="s">
        <v>28</v>
      </c>
      <c r="P85" s="5">
        <v>4701</v>
      </c>
      <c r="Q85" s="5">
        <v>0</v>
      </c>
      <c r="R85" s="111"/>
      <c r="S85" s="3"/>
    </row>
    <row r="86" spans="1:19" x14ac:dyDescent="0.25">
      <c r="A86" s="110" t="str">
        <f t="shared" si="1"/>
        <v>New South WalesCompletions44166Initial</v>
      </c>
      <c r="B86" s="4">
        <v>85</v>
      </c>
      <c r="C86" s="3" t="s">
        <v>3</v>
      </c>
      <c r="D86" s="3" t="s">
        <v>79</v>
      </c>
      <c r="E86" s="5">
        <v>2021.2</v>
      </c>
      <c r="F86" s="5">
        <v>107</v>
      </c>
      <c r="G86" s="81">
        <v>44166</v>
      </c>
      <c r="H86" s="5">
        <v>5719</v>
      </c>
      <c r="I86" s="5">
        <v>0</v>
      </c>
      <c r="J86" s="3" t="s">
        <v>31</v>
      </c>
      <c r="K86" s="5">
        <v>5602</v>
      </c>
      <c r="L86" s="5">
        <v>5836</v>
      </c>
      <c r="M86" s="5">
        <v>5773</v>
      </c>
      <c r="N86" s="5">
        <v>99.1</v>
      </c>
      <c r="O86" s="3" t="s">
        <v>28</v>
      </c>
      <c r="P86" s="5">
        <v>5362</v>
      </c>
      <c r="Q86" s="5">
        <v>0</v>
      </c>
      <c r="R86" s="111"/>
      <c r="S86" s="3"/>
    </row>
    <row r="87" spans="1:19" x14ac:dyDescent="0.25">
      <c r="A87" s="110" t="str">
        <f t="shared" si="1"/>
        <v>New South WalesCompletions441661st revision</v>
      </c>
      <c r="B87" s="4">
        <v>86</v>
      </c>
      <c r="C87" s="3" t="s">
        <v>3</v>
      </c>
      <c r="D87" s="3" t="s">
        <v>79</v>
      </c>
      <c r="E87" s="5">
        <v>2021.2</v>
      </c>
      <c r="F87" s="5">
        <v>108</v>
      </c>
      <c r="G87" s="81">
        <v>44166</v>
      </c>
      <c r="H87" s="5">
        <v>5780</v>
      </c>
      <c r="I87" s="5">
        <v>0</v>
      </c>
      <c r="J87" s="3" t="s">
        <v>0</v>
      </c>
      <c r="K87" s="5">
        <v>5699</v>
      </c>
      <c r="L87" s="5">
        <v>5861</v>
      </c>
      <c r="M87" s="5">
        <v>5773</v>
      </c>
      <c r="N87" s="5">
        <v>100.1</v>
      </c>
      <c r="O87" s="3" t="s">
        <v>28</v>
      </c>
      <c r="P87" s="5">
        <v>5618</v>
      </c>
      <c r="Q87" s="5">
        <v>0</v>
      </c>
      <c r="R87" s="111"/>
      <c r="S87" s="3"/>
    </row>
    <row r="88" spans="1:19" x14ac:dyDescent="0.25">
      <c r="A88" s="110" t="str">
        <f t="shared" si="1"/>
        <v>New South WalesCompletions44256Initial</v>
      </c>
      <c r="B88" s="4">
        <v>87</v>
      </c>
      <c r="C88" s="3" t="s">
        <v>3</v>
      </c>
      <c r="D88" s="3" t="s">
        <v>79</v>
      </c>
      <c r="E88" s="5">
        <v>2021.3</v>
      </c>
      <c r="F88" s="5">
        <v>108</v>
      </c>
      <c r="G88" s="81">
        <v>44256</v>
      </c>
      <c r="H88" s="5">
        <v>6725</v>
      </c>
      <c r="I88" s="5">
        <v>0</v>
      </c>
      <c r="J88" s="3" t="s">
        <v>31</v>
      </c>
      <c r="K88" s="5">
        <v>6577</v>
      </c>
      <c r="L88" s="5">
        <v>6873</v>
      </c>
      <c r="M88" s="5">
        <v>6671</v>
      </c>
      <c r="N88" s="5">
        <v>100.8</v>
      </c>
      <c r="O88" s="3" t="s">
        <v>28</v>
      </c>
      <c r="P88" s="5">
        <v>6305</v>
      </c>
      <c r="Q88" s="5">
        <v>0</v>
      </c>
      <c r="R88" s="111"/>
      <c r="S88" s="3"/>
    </row>
    <row r="89" spans="1:19" x14ac:dyDescent="0.25">
      <c r="A89" s="110" t="str">
        <f t="shared" si="1"/>
        <v>New South WalesCompletions442561st revision</v>
      </c>
      <c r="B89" s="4">
        <v>88</v>
      </c>
      <c r="C89" s="3" t="s">
        <v>3</v>
      </c>
      <c r="D89" s="3" t="s">
        <v>79</v>
      </c>
      <c r="E89" s="5">
        <v>2021.3</v>
      </c>
      <c r="F89" s="5">
        <v>109</v>
      </c>
      <c r="G89" s="81">
        <v>44256</v>
      </c>
      <c r="H89" s="5">
        <v>6743</v>
      </c>
      <c r="I89" s="5">
        <v>0</v>
      </c>
      <c r="J89" s="3" t="s">
        <v>0</v>
      </c>
      <c r="K89" s="5">
        <v>6670</v>
      </c>
      <c r="L89" s="5">
        <v>6816</v>
      </c>
      <c r="M89" s="5">
        <v>6671</v>
      </c>
      <c r="N89" s="5">
        <v>101.1</v>
      </c>
      <c r="O89" s="3" t="s">
        <v>28</v>
      </c>
      <c r="P89" s="5">
        <v>6556</v>
      </c>
      <c r="Q89" s="5">
        <v>0</v>
      </c>
      <c r="R89" s="111"/>
      <c r="S89" s="3"/>
    </row>
    <row r="90" spans="1:19" x14ac:dyDescent="0.25">
      <c r="A90" s="110" t="str">
        <f t="shared" si="1"/>
        <v>New South WalesIn-training43617Initial</v>
      </c>
      <c r="B90" s="4">
        <v>89</v>
      </c>
      <c r="C90" s="3" t="s">
        <v>3</v>
      </c>
      <c r="D90" s="3" t="s">
        <v>80</v>
      </c>
      <c r="E90" s="5">
        <v>2019.4</v>
      </c>
      <c r="F90" s="5">
        <v>101</v>
      </c>
      <c r="G90" s="81">
        <v>43617</v>
      </c>
      <c r="H90" s="5">
        <v>86080</v>
      </c>
      <c r="I90" s="5">
        <v>0</v>
      </c>
      <c r="J90" s="3" t="s">
        <v>31</v>
      </c>
      <c r="K90" s="5">
        <v>84691</v>
      </c>
      <c r="L90" s="5">
        <v>87469</v>
      </c>
      <c r="M90" s="5">
        <v>86731</v>
      </c>
      <c r="N90" s="5">
        <v>99.2</v>
      </c>
      <c r="O90" s="3" t="s">
        <v>28</v>
      </c>
      <c r="P90" s="5">
        <v>89576</v>
      </c>
      <c r="Q90" s="5">
        <v>0</v>
      </c>
      <c r="R90" s="111"/>
      <c r="S90" s="3"/>
    </row>
    <row r="91" spans="1:19" x14ac:dyDescent="0.25">
      <c r="A91" s="110" t="str">
        <f t="shared" si="1"/>
        <v>New South WalesIn-training436171st revision</v>
      </c>
      <c r="B91" s="4">
        <v>90</v>
      </c>
      <c r="C91" s="3" t="s">
        <v>3</v>
      </c>
      <c r="D91" s="3" t="s">
        <v>80</v>
      </c>
      <c r="E91" s="5">
        <v>2019.4</v>
      </c>
      <c r="F91" s="5">
        <v>102</v>
      </c>
      <c r="G91" s="81">
        <v>43617</v>
      </c>
      <c r="H91" s="5">
        <v>87515</v>
      </c>
      <c r="I91" s="5">
        <v>0</v>
      </c>
      <c r="J91" s="3" t="s">
        <v>0</v>
      </c>
      <c r="K91" s="5">
        <v>86749</v>
      </c>
      <c r="L91" s="5">
        <v>88281</v>
      </c>
      <c r="M91" s="5">
        <v>86731</v>
      </c>
      <c r="N91" s="5">
        <v>100.9</v>
      </c>
      <c r="O91" s="3" t="s">
        <v>28</v>
      </c>
      <c r="P91" s="5">
        <v>88849</v>
      </c>
      <c r="Q91" s="5">
        <v>0</v>
      </c>
      <c r="R91" s="111"/>
      <c r="S91" s="3"/>
    </row>
    <row r="92" spans="1:19" x14ac:dyDescent="0.25">
      <c r="A92" s="110" t="str">
        <f t="shared" si="1"/>
        <v>New South WalesIn-training43709Initial</v>
      </c>
      <c r="B92" s="4">
        <v>91</v>
      </c>
      <c r="C92" s="3" t="s">
        <v>3</v>
      </c>
      <c r="D92" s="3" t="s">
        <v>80</v>
      </c>
      <c r="E92" s="5">
        <v>2020.1</v>
      </c>
      <c r="F92" s="5">
        <v>102</v>
      </c>
      <c r="G92" s="81">
        <v>43709</v>
      </c>
      <c r="H92" s="5">
        <v>86511</v>
      </c>
      <c r="I92" s="5">
        <v>0</v>
      </c>
      <c r="J92" s="3" t="s">
        <v>31</v>
      </c>
      <c r="K92" s="5">
        <v>85297</v>
      </c>
      <c r="L92" s="5">
        <v>87725</v>
      </c>
      <c r="M92" s="5">
        <v>86296</v>
      </c>
      <c r="N92" s="5">
        <v>100.2</v>
      </c>
      <c r="O92" s="3" t="s">
        <v>28</v>
      </c>
      <c r="P92" s="5">
        <v>89268</v>
      </c>
      <c r="Q92" s="5">
        <v>0</v>
      </c>
      <c r="R92" s="111"/>
      <c r="S92" s="3"/>
    </row>
    <row r="93" spans="1:19" x14ac:dyDescent="0.25">
      <c r="A93" s="110" t="str">
        <f t="shared" si="1"/>
        <v>New South WalesIn-training437091st revision</v>
      </c>
      <c r="B93" s="4">
        <v>92</v>
      </c>
      <c r="C93" s="3" t="s">
        <v>3</v>
      </c>
      <c r="D93" s="3" t="s">
        <v>80</v>
      </c>
      <c r="E93" s="5">
        <v>2020.1</v>
      </c>
      <c r="F93" s="5">
        <v>103</v>
      </c>
      <c r="G93" s="81">
        <v>43709</v>
      </c>
      <c r="H93" s="5">
        <v>86992</v>
      </c>
      <c r="I93" s="5">
        <v>0</v>
      </c>
      <c r="J93" s="3" t="s">
        <v>0</v>
      </c>
      <c r="K93" s="5">
        <v>86311</v>
      </c>
      <c r="L93" s="5">
        <v>87673</v>
      </c>
      <c r="M93" s="5">
        <v>86296</v>
      </c>
      <c r="N93" s="5">
        <v>100.8</v>
      </c>
      <c r="O93" s="3" t="s">
        <v>28</v>
      </c>
      <c r="P93" s="5">
        <v>88387</v>
      </c>
      <c r="Q93" s="5">
        <v>0</v>
      </c>
      <c r="R93" s="111"/>
      <c r="S93" s="3"/>
    </row>
    <row r="94" spans="1:19" x14ac:dyDescent="0.25">
      <c r="A94" s="110" t="str">
        <f t="shared" si="1"/>
        <v>New South WalesIn-training43800Initial</v>
      </c>
      <c r="B94" s="4">
        <v>93</v>
      </c>
      <c r="C94" s="3" t="s">
        <v>3</v>
      </c>
      <c r="D94" s="3" t="s">
        <v>80</v>
      </c>
      <c r="E94" s="5">
        <v>2020.2</v>
      </c>
      <c r="F94" s="5">
        <v>103</v>
      </c>
      <c r="G94" s="81">
        <v>43800</v>
      </c>
      <c r="H94" s="5">
        <v>82687</v>
      </c>
      <c r="I94" s="5">
        <v>0</v>
      </c>
      <c r="J94" s="3" t="s">
        <v>31</v>
      </c>
      <c r="K94" s="5">
        <v>81754</v>
      </c>
      <c r="L94" s="5">
        <v>83620</v>
      </c>
      <c r="M94" s="5">
        <v>82370</v>
      </c>
      <c r="N94" s="5">
        <v>100.4</v>
      </c>
      <c r="O94" s="3" t="s">
        <v>28</v>
      </c>
      <c r="P94" s="5">
        <v>85420</v>
      </c>
      <c r="Q94" s="5">
        <v>0</v>
      </c>
      <c r="R94" s="111"/>
      <c r="S94" s="3"/>
    </row>
    <row r="95" spans="1:19" x14ac:dyDescent="0.25">
      <c r="A95" s="110" t="str">
        <f t="shared" si="1"/>
        <v>New South WalesIn-training438001st revision</v>
      </c>
      <c r="B95" s="4">
        <v>94</v>
      </c>
      <c r="C95" s="3" t="s">
        <v>3</v>
      </c>
      <c r="D95" s="3" t="s">
        <v>80</v>
      </c>
      <c r="E95" s="5">
        <v>2020.2</v>
      </c>
      <c r="F95" s="5">
        <v>104</v>
      </c>
      <c r="G95" s="81">
        <v>43800</v>
      </c>
      <c r="H95" s="5">
        <v>82981</v>
      </c>
      <c r="I95" s="5">
        <v>0</v>
      </c>
      <c r="J95" s="3" t="s">
        <v>0</v>
      </c>
      <c r="K95" s="5">
        <v>82072</v>
      </c>
      <c r="L95" s="5">
        <v>83890</v>
      </c>
      <c r="M95" s="5">
        <v>82370</v>
      </c>
      <c r="N95" s="5">
        <v>100.7</v>
      </c>
      <c r="O95" s="3" t="s">
        <v>28</v>
      </c>
      <c r="P95" s="5">
        <v>84444</v>
      </c>
      <c r="Q95" s="5">
        <v>0</v>
      </c>
      <c r="R95" s="111"/>
      <c r="S95" s="3"/>
    </row>
    <row r="96" spans="1:19" x14ac:dyDescent="0.25">
      <c r="A96" s="110" t="str">
        <f t="shared" si="1"/>
        <v>New South WalesIn-training43891Initial</v>
      </c>
      <c r="B96" s="4">
        <v>95</v>
      </c>
      <c r="C96" s="3" t="s">
        <v>3</v>
      </c>
      <c r="D96" s="3" t="s">
        <v>80</v>
      </c>
      <c r="E96" s="5">
        <v>2020.3</v>
      </c>
      <c r="F96" s="5">
        <v>104</v>
      </c>
      <c r="G96" s="81">
        <v>43891</v>
      </c>
      <c r="H96" s="5">
        <v>86160</v>
      </c>
      <c r="I96" s="5">
        <v>0</v>
      </c>
      <c r="J96" s="3" t="s">
        <v>31</v>
      </c>
      <c r="K96" s="5">
        <v>84854</v>
      </c>
      <c r="L96" s="5">
        <v>87466</v>
      </c>
      <c r="M96" s="5">
        <v>85627</v>
      </c>
      <c r="N96" s="5">
        <v>100.6</v>
      </c>
      <c r="O96" s="3" t="s">
        <v>28</v>
      </c>
      <c r="P96" s="5">
        <v>88421</v>
      </c>
      <c r="Q96" s="5">
        <v>0</v>
      </c>
      <c r="R96" s="111"/>
      <c r="S96" s="3"/>
    </row>
    <row r="97" spans="1:19" x14ac:dyDescent="0.25">
      <c r="A97" s="110" t="str">
        <f t="shared" si="1"/>
        <v>New South WalesIn-training438911st revision</v>
      </c>
      <c r="B97" s="4">
        <v>96</v>
      </c>
      <c r="C97" s="3" t="s">
        <v>3</v>
      </c>
      <c r="D97" s="3" t="s">
        <v>80</v>
      </c>
      <c r="E97" s="5">
        <v>2020.3</v>
      </c>
      <c r="F97" s="5">
        <v>105</v>
      </c>
      <c r="G97" s="81">
        <v>43891</v>
      </c>
      <c r="H97" s="5">
        <v>86494</v>
      </c>
      <c r="I97" s="5">
        <v>0</v>
      </c>
      <c r="J97" s="3" t="s">
        <v>0</v>
      </c>
      <c r="K97" s="5">
        <v>85574</v>
      </c>
      <c r="L97" s="5">
        <v>87414</v>
      </c>
      <c r="M97" s="5">
        <v>85627</v>
      </c>
      <c r="N97" s="5">
        <v>101</v>
      </c>
      <c r="O97" s="3" t="s">
        <v>28</v>
      </c>
      <c r="P97" s="5">
        <v>87636</v>
      </c>
      <c r="Q97" s="5">
        <v>0</v>
      </c>
      <c r="R97" s="111"/>
      <c r="S97" s="3"/>
    </row>
    <row r="98" spans="1:19" x14ac:dyDescent="0.25">
      <c r="A98" s="110" t="str">
        <f t="shared" si="1"/>
        <v>Northern TerritoryCancellations/withdrawals43617Initial</v>
      </c>
      <c r="B98" s="4">
        <v>97</v>
      </c>
      <c r="C98" s="3" t="s">
        <v>4</v>
      </c>
      <c r="D98" s="3" t="s">
        <v>77</v>
      </c>
      <c r="E98" s="5">
        <v>2019.4</v>
      </c>
      <c r="F98" s="5">
        <v>101</v>
      </c>
      <c r="G98" s="81">
        <v>43617</v>
      </c>
      <c r="H98" s="5">
        <v>294</v>
      </c>
      <c r="I98" s="5">
        <v>314</v>
      </c>
      <c r="J98" s="3" t="s">
        <v>31</v>
      </c>
      <c r="K98" s="5">
        <v>184</v>
      </c>
      <c r="L98" s="5">
        <v>404</v>
      </c>
      <c r="M98" s="5">
        <v>279</v>
      </c>
      <c r="N98" s="5">
        <v>105.4</v>
      </c>
      <c r="O98" s="3" t="s">
        <v>28</v>
      </c>
      <c r="P98" s="5">
        <v>243</v>
      </c>
      <c r="Q98" s="5">
        <v>112.5</v>
      </c>
      <c r="R98" s="111"/>
      <c r="S98" s="3"/>
    </row>
    <row r="99" spans="1:19" x14ac:dyDescent="0.25">
      <c r="A99" s="110" t="str">
        <f t="shared" si="1"/>
        <v>Northern TerritoryCancellations/withdrawals436171st revision</v>
      </c>
      <c r="B99" s="4">
        <v>98</v>
      </c>
      <c r="C99" s="3" t="s">
        <v>4</v>
      </c>
      <c r="D99" s="3" t="s">
        <v>77</v>
      </c>
      <c r="E99" s="5">
        <v>2019.4</v>
      </c>
      <c r="F99" s="5">
        <v>102</v>
      </c>
      <c r="G99" s="81">
        <v>43617</v>
      </c>
      <c r="H99" s="5">
        <v>286</v>
      </c>
      <c r="I99" s="5">
        <v>296</v>
      </c>
      <c r="J99" s="3" t="s">
        <v>0</v>
      </c>
      <c r="K99" s="5">
        <v>229</v>
      </c>
      <c r="L99" s="5">
        <v>343</v>
      </c>
      <c r="M99" s="5">
        <v>279</v>
      </c>
      <c r="N99" s="5">
        <v>102.5</v>
      </c>
      <c r="O99" s="3" t="s">
        <v>28</v>
      </c>
      <c r="P99" s="5">
        <v>268</v>
      </c>
      <c r="Q99" s="5">
        <v>106.1</v>
      </c>
      <c r="R99" s="111"/>
      <c r="S99" s="3"/>
    </row>
    <row r="100" spans="1:19" x14ac:dyDescent="0.25">
      <c r="A100" s="110" t="str">
        <f t="shared" si="1"/>
        <v>Northern TerritoryCancellations/withdrawals43709Initial</v>
      </c>
      <c r="B100" s="4">
        <v>99</v>
      </c>
      <c r="C100" s="3" t="s">
        <v>4</v>
      </c>
      <c r="D100" s="3" t="s">
        <v>77</v>
      </c>
      <c r="E100" s="5">
        <v>2020.1</v>
      </c>
      <c r="F100" s="5">
        <v>102</v>
      </c>
      <c r="G100" s="81">
        <v>43709</v>
      </c>
      <c r="H100" s="5">
        <v>356</v>
      </c>
      <c r="I100" s="5">
        <v>383</v>
      </c>
      <c r="J100" s="3" t="s">
        <v>31</v>
      </c>
      <c r="K100" s="5">
        <v>212</v>
      </c>
      <c r="L100" s="5">
        <v>500</v>
      </c>
      <c r="M100" s="5">
        <v>373</v>
      </c>
      <c r="N100" s="5">
        <v>95.4</v>
      </c>
      <c r="O100" s="3" t="s">
        <v>28</v>
      </c>
      <c r="P100" s="5">
        <v>301</v>
      </c>
      <c r="Q100" s="5">
        <v>102.7</v>
      </c>
      <c r="R100" s="111"/>
      <c r="S100" s="3"/>
    </row>
    <row r="101" spans="1:19" x14ac:dyDescent="0.25">
      <c r="A101" s="110" t="str">
        <f t="shared" si="1"/>
        <v>Northern TerritoryCancellations/withdrawals437091st revision</v>
      </c>
      <c r="B101" s="4">
        <v>100</v>
      </c>
      <c r="C101" s="3" t="s">
        <v>4</v>
      </c>
      <c r="D101" s="3" t="s">
        <v>77</v>
      </c>
      <c r="E101" s="5">
        <v>2020.1</v>
      </c>
      <c r="F101" s="5">
        <v>103</v>
      </c>
      <c r="G101" s="81">
        <v>43709</v>
      </c>
      <c r="H101" s="5">
        <v>368</v>
      </c>
      <c r="I101" s="5">
        <v>0</v>
      </c>
      <c r="J101" s="3" t="s">
        <v>0</v>
      </c>
      <c r="K101" s="5">
        <v>324</v>
      </c>
      <c r="L101" s="5">
        <v>412</v>
      </c>
      <c r="M101" s="5">
        <v>373</v>
      </c>
      <c r="N101" s="5">
        <v>98.7</v>
      </c>
      <c r="O101" s="3" t="s">
        <v>28</v>
      </c>
      <c r="P101" s="5">
        <v>341</v>
      </c>
      <c r="Q101" s="5">
        <v>0</v>
      </c>
      <c r="R101" s="111"/>
      <c r="S101" s="3"/>
    </row>
    <row r="102" spans="1:19" x14ac:dyDescent="0.25">
      <c r="A102" s="110" t="str">
        <f t="shared" si="1"/>
        <v>Northern TerritoryCancellations/withdrawals43800Initial</v>
      </c>
      <c r="B102" s="4">
        <v>101</v>
      </c>
      <c r="C102" s="3" t="s">
        <v>4</v>
      </c>
      <c r="D102" s="3" t="s">
        <v>77</v>
      </c>
      <c r="E102" s="5">
        <v>2020.2</v>
      </c>
      <c r="F102" s="5">
        <v>103</v>
      </c>
      <c r="G102" s="81">
        <v>43800</v>
      </c>
      <c r="H102" s="5">
        <v>225</v>
      </c>
      <c r="I102" s="5">
        <v>235</v>
      </c>
      <c r="J102" s="3" t="s">
        <v>31</v>
      </c>
      <c r="K102" s="5">
        <v>142</v>
      </c>
      <c r="L102" s="5">
        <v>308</v>
      </c>
      <c r="M102" s="5">
        <v>251</v>
      </c>
      <c r="N102" s="5">
        <v>89.6</v>
      </c>
      <c r="O102" s="3" t="s">
        <v>28</v>
      </c>
      <c r="P102" s="5">
        <v>189</v>
      </c>
      <c r="Q102" s="5">
        <v>93.6</v>
      </c>
      <c r="R102" s="111"/>
      <c r="S102" s="3"/>
    </row>
    <row r="103" spans="1:19" x14ac:dyDescent="0.25">
      <c r="A103" s="110" t="str">
        <f t="shared" si="1"/>
        <v>Northern TerritoryCancellations/withdrawals438001st revision</v>
      </c>
      <c r="B103" s="4">
        <v>102</v>
      </c>
      <c r="C103" s="3" t="s">
        <v>4</v>
      </c>
      <c r="D103" s="3" t="s">
        <v>77</v>
      </c>
      <c r="E103" s="5">
        <v>2020.2</v>
      </c>
      <c r="F103" s="5">
        <v>104</v>
      </c>
      <c r="G103" s="81">
        <v>43800</v>
      </c>
      <c r="H103" s="5">
        <v>231</v>
      </c>
      <c r="I103" s="5">
        <v>0</v>
      </c>
      <c r="J103" s="3" t="s">
        <v>0</v>
      </c>
      <c r="K103" s="5">
        <v>212</v>
      </c>
      <c r="L103" s="5">
        <v>250</v>
      </c>
      <c r="M103" s="5">
        <v>251</v>
      </c>
      <c r="N103" s="5">
        <v>92</v>
      </c>
      <c r="O103" s="3" t="s">
        <v>28</v>
      </c>
      <c r="P103" s="5">
        <v>217</v>
      </c>
      <c r="Q103" s="5">
        <v>0</v>
      </c>
      <c r="R103" s="111"/>
      <c r="S103" s="3"/>
    </row>
    <row r="104" spans="1:19" x14ac:dyDescent="0.25">
      <c r="A104" s="110" t="str">
        <f t="shared" si="1"/>
        <v>Northern TerritoryCancellations/withdrawals43891Initial</v>
      </c>
      <c r="B104" s="4">
        <v>103</v>
      </c>
      <c r="C104" s="3" t="s">
        <v>4</v>
      </c>
      <c r="D104" s="3" t="s">
        <v>77</v>
      </c>
      <c r="E104" s="5">
        <v>2020.3</v>
      </c>
      <c r="F104" s="5">
        <v>104</v>
      </c>
      <c r="G104" s="81">
        <v>43891</v>
      </c>
      <c r="H104" s="5">
        <v>216</v>
      </c>
      <c r="I104" s="5">
        <v>0</v>
      </c>
      <c r="J104" s="3" t="s">
        <v>31</v>
      </c>
      <c r="K104" s="5">
        <v>172</v>
      </c>
      <c r="L104" s="5">
        <v>260</v>
      </c>
      <c r="M104" s="5">
        <v>292</v>
      </c>
      <c r="N104" s="5">
        <v>74</v>
      </c>
      <c r="O104" s="3" t="s">
        <v>27</v>
      </c>
      <c r="P104" s="5">
        <v>183</v>
      </c>
      <c r="Q104" s="5">
        <v>0</v>
      </c>
      <c r="R104" s="111"/>
      <c r="S104" s="3"/>
    </row>
    <row r="105" spans="1:19" x14ac:dyDescent="0.25">
      <c r="A105" s="110" t="str">
        <f t="shared" si="1"/>
        <v>Northern TerritoryCancellations/withdrawals438911st revision</v>
      </c>
      <c r="B105" s="4">
        <v>104</v>
      </c>
      <c r="C105" s="3" t="s">
        <v>4</v>
      </c>
      <c r="D105" s="3" t="s">
        <v>77</v>
      </c>
      <c r="E105" s="5">
        <v>2020.3</v>
      </c>
      <c r="F105" s="5">
        <v>105</v>
      </c>
      <c r="G105" s="81">
        <v>43891</v>
      </c>
      <c r="H105" s="5">
        <v>259</v>
      </c>
      <c r="I105" s="5">
        <v>0</v>
      </c>
      <c r="J105" s="3" t="s">
        <v>0</v>
      </c>
      <c r="K105" s="5">
        <v>247</v>
      </c>
      <c r="L105" s="5">
        <v>271</v>
      </c>
      <c r="M105" s="5">
        <v>292</v>
      </c>
      <c r="N105" s="5">
        <v>88.7</v>
      </c>
      <c r="O105" s="3" t="s">
        <v>27</v>
      </c>
      <c r="P105" s="5">
        <v>246</v>
      </c>
      <c r="Q105" s="5">
        <v>0</v>
      </c>
      <c r="R105" s="111"/>
      <c r="S105" s="3"/>
    </row>
    <row r="106" spans="1:19" x14ac:dyDescent="0.25">
      <c r="A106" s="110" t="str">
        <f t="shared" si="1"/>
        <v>Northern TerritoryCommencements43983Initial</v>
      </c>
      <c r="B106" s="4">
        <v>105</v>
      </c>
      <c r="C106" s="3" t="s">
        <v>4</v>
      </c>
      <c r="D106" s="3" t="s">
        <v>78</v>
      </c>
      <c r="E106" s="5">
        <v>2020.4</v>
      </c>
      <c r="F106" s="5">
        <v>105</v>
      </c>
      <c r="G106" s="81">
        <v>43983</v>
      </c>
      <c r="H106" s="5">
        <v>345</v>
      </c>
      <c r="I106" s="5">
        <v>0</v>
      </c>
      <c r="J106" s="3" t="s">
        <v>31</v>
      </c>
      <c r="K106" s="5">
        <v>334</v>
      </c>
      <c r="L106" s="5">
        <v>356</v>
      </c>
      <c r="M106" s="5">
        <v>343</v>
      </c>
      <c r="N106" s="5">
        <v>100.6</v>
      </c>
      <c r="O106" s="3" t="s">
        <v>28</v>
      </c>
      <c r="P106" s="5">
        <v>341</v>
      </c>
      <c r="Q106" s="5">
        <v>0</v>
      </c>
      <c r="R106" s="111"/>
      <c r="S106" s="3"/>
    </row>
    <row r="107" spans="1:19" x14ac:dyDescent="0.25">
      <c r="A107" s="110" t="str">
        <f t="shared" si="1"/>
        <v>Northern TerritoryCommencements439831st revision</v>
      </c>
      <c r="B107" s="4">
        <v>106</v>
      </c>
      <c r="C107" s="3" t="s">
        <v>4</v>
      </c>
      <c r="D107" s="3" t="s">
        <v>78</v>
      </c>
      <c r="E107" s="5">
        <v>2020.4</v>
      </c>
      <c r="F107" s="5">
        <v>106</v>
      </c>
      <c r="G107" s="81">
        <v>43983</v>
      </c>
      <c r="H107" s="5">
        <v>343</v>
      </c>
      <c r="I107" s="5">
        <v>0</v>
      </c>
      <c r="J107" s="3" t="s">
        <v>0</v>
      </c>
      <c r="K107" s="5">
        <v>342</v>
      </c>
      <c r="L107" s="5">
        <v>344</v>
      </c>
      <c r="M107" s="5">
        <v>343</v>
      </c>
      <c r="N107" s="5">
        <v>100</v>
      </c>
      <c r="O107" s="3" t="s">
        <v>28</v>
      </c>
      <c r="P107" s="5">
        <v>343</v>
      </c>
      <c r="Q107" s="5">
        <v>0</v>
      </c>
      <c r="R107" s="111"/>
      <c r="S107" s="3"/>
    </row>
    <row r="108" spans="1:19" x14ac:dyDescent="0.25">
      <c r="A108" s="110" t="str">
        <f t="shared" si="1"/>
        <v>Northern TerritoryCommencements44075Initial</v>
      </c>
      <c r="B108" s="4">
        <v>107</v>
      </c>
      <c r="C108" s="3" t="s">
        <v>4</v>
      </c>
      <c r="D108" s="3" t="s">
        <v>78</v>
      </c>
      <c r="E108" s="5">
        <v>2021.1</v>
      </c>
      <c r="F108" s="5">
        <v>106</v>
      </c>
      <c r="G108" s="81">
        <v>44075</v>
      </c>
      <c r="H108" s="5">
        <v>387</v>
      </c>
      <c r="I108" s="5">
        <v>0</v>
      </c>
      <c r="J108" s="3" t="s">
        <v>31</v>
      </c>
      <c r="K108" s="5">
        <v>374</v>
      </c>
      <c r="L108" s="5">
        <v>400</v>
      </c>
      <c r="M108" s="5">
        <v>382</v>
      </c>
      <c r="N108" s="5">
        <v>101.3</v>
      </c>
      <c r="O108" s="3" t="s">
        <v>28</v>
      </c>
      <c r="P108" s="5">
        <v>381</v>
      </c>
      <c r="Q108" s="5">
        <v>0</v>
      </c>
      <c r="R108" s="111"/>
      <c r="S108" s="3"/>
    </row>
    <row r="109" spans="1:19" x14ac:dyDescent="0.25">
      <c r="A109" s="110" t="str">
        <f t="shared" si="1"/>
        <v>Northern TerritoryCommencements440751st revision</v>
      </c>
      <c r="B109" s="4">
        <v>108</v>
      </c>
      <c r="C109" s="3" t="s">
        <v>4</v>
      </c>
      <c r="D109" s="3" t="s">
        <v>78</v>
      </c>
      <c r="E109" s="5">
        <v>2021.1</v>
      </c>
      <c r="F109" s="5">
        <v>107</v>
      </c>
      <c r="G109" s="81">
        <v>44075</v>
      </c>
      <c r="H109" s="5">
        <v>382</v>
      </c>
      <c r="I109" s="5">
        <v>0</v>
      </c>
      <c r="J109" s="3" t="s">
        <v>0</v>
      </c>
      <c r="K109" s="5">
        <v>380</v>
      </c>
      <c r="L109" s="5">
        <v>384</v>
      </c>
      <c r="M109" s="5">
        <v>382</v>
      </c>
      <c r="N109" s="5">
        <v>100</v>
      </c>
      <c r="O109" s="3" t="s">
        <v>28</v>
      </c>
      <c r="P109" s="5">
        <v>382</v>
      </c>
      <c r="Q109" s="5">
        <v>0</v>
      </c>
      <c r="R109" s="111"/>
      <c r="S109" s="3"/>
    </row>
    <row r="110" spans="1:19" x14ac:dyDescent="0.25">
      <c r="A110" s="110" t="str">
        <f t="shared" si="1"/>
        <v>Northern TerritoryCommencements44166Initial</v>
      </c>
      <c r="B110" s="4">
        <v>109</v>
      </c>
      <c r="C110" s="3" t="s">
        <v>4</v>
      </c>
      <c r="D110" s="3" t="s">
        <v>78</v>
      </c>
      <c r="E110" s="5">
        <v>2021.2</v>
      </c>
      <c r="F110" s="5">
        <v>107</v>
      </c>
      <c r="G110" s="81">
        <v>44166</v>
      </c>
      <c r="H110" s="5">
        <v>649</v>
      </c>
      <c r="I110" s="5">
        <v>0</v>
      </c>
      <c r="J110" s="3" t="s">
        <v>31</v>
      </c>
      <c r="K110" s="5">
        <v>626</v>
      </c>
      <c r="L110" s="5">
        <v>672</v>
      </c>
      <c r="M110" s="5">
        <v>654</v>
      </c>
      <c r="N110" s="5">
        <v>99.2</v>
      </c>
      <c r="O110" s="3" t="s">
        <v>28</v>
      </c>
      <c r="P110" s="5">
        <v>638</v>
      </c>
      <c r="Q110" s="5">
        <v>0</v>
      </c>
      <c r="R110" s="111"/>
      <c r="S110" s="3"/>
    </row>
    <row r="111" spans="1:19" x14ac:dyDescent="0.25">
      <c r="A111" s="110" t="str">
        <f t="shared" si="1"/>
        <v>Northern TerritoryCommencements441661st revision</v>
      </c>
      <c r="B111" s="4">
        <v>110</v>
      </c>
      <c r="C111" s="3" t="s">
        <v>4</v>
      </c>
      <c r="D111" s="3" t="s">
        <v>78</v>
      </c>
      <c r="E111" s="5">
        <v>2021.2</v>
      </c>
      <c r="F111" s="5">
        <v>108</v>
      </c>
      <c r="G111" s="81">
        <v>44166</v>
      </c>
      <c r="H111" s="5">
        <v>653</v>
      </c>
      <c r="I111" s="5">
        <v>0</v>
      </c>
      <c r="J111" s="3" t="s">
        <v>0</v>
      </c>
      <c r="K111" s="5">
        <v>650</v>
      </c>
      <c r="L111" s="5">
        <v>656</v>
      </c>
      <c r="M111" s="5">
        <v>654</v>
      </c>
      <c r="N111" s="5">
        <v>99.8</v>
      </c>
      <c r="O111" s="3" t="s">
        <v>28</v>
      </c>
      <c r="P111" s="5">
        <v>652</v>
      </c>
      <c r="Q111" s="5">
        <v>0</v>
      </c>
      <c r="R111" s="111"/>
      <c r="S111" s="3"/>
    </row>
    <row r="112" spans="1:19" x14ac:dyDescent="0.25">
      <c r="A112" s="110" t="str">
        <f t="shared" si="1"/>
        <v>Northern TerritoryCommencements44256Initial</v>
      </c>
      <c r="B112" s="4">
        <v>111</v>
      </c>
      <c r="C112" s="3" t="s">
        <v>4</v>
      </c>
      <c r="D112" s="3" t="s">
        <v>78</v>
      </c>
      <c r="E112" s="5">
        <v>2021.3</v>
      </c>
      <c r="F112" s="5">
        <v>108</v>
      </c>
      <c r="G112" s="81">
        <v>44256</v>
      </c>
      <c r="H112" s="5">
        <v>937</v>
      </c>
      <c r="I112" s="5">
        <v>0</v>
      </c>
      <c r="J112" s="3" t="s">
        <v>31</v>
      </c>
      <c r="K112" s="5">
        <v>905</v>
      </c>
      <c r="L112" s="5">
        <v>969</v>
      </c>
      <c r="M112" s="5">
        <v>953</v>
      </c>
      <c r="N112" s="5">
        <v>98.3</v>
      </c>
      <c r="O112" s="3" t="s">
        <v>28</v>
      </c>
      <c r="P112" s="5">
        <v>919</v>
      </c>
      <c r="Q112" s="5">
        <v>0</v>
      </c>
      <c r="R112" s="111"/>
      <c r="S112" s="3"/>
    </row>
    <row r="113" spans="1:19" x14ac:dyDescent="0.25">
      <c r="A113" s="110" t="str">
        <f t="shared" si="1"/>
        <v>Northern TerritoryCommencements442561st revision</v>
      </c>
      <c r="B113" s="4">
        <v>112</v>
      </c>
      <c r="C113" s="3" t="s">
        <v>4</v>
      </c>
      <c r="D113" s="3" t="s">
        <v>78</v>
      </c>
      <c r="E113" s="5">
        <v>2021.3</v>
      </c>
      <c r="F113" s="5">
        <v>109</v>
      </c>
      <c r="G113" s="81">
        <v>44256</v>
      </c>
      <c r="H113" s="5">
        <v>950</v>
      </c>
      <c r="I113" s="5">
        <v>0</v>
      </c>
      <c r="J113" s="3" t="s">
        <v>0</v>
      </c>
      <c r="K113" s="5">
        <v>946</v>
      </c>
      <c r="L113" s="5">
        <v>954</v>
      </c>
      <c r="M113" s="5">
        <v>953</v>
      </c>
      <c r="N113" s="5">
        <v>99.7</v>
      </c>
      <c r="O113" s="3" t="s">
        <v>28</v>
      </c>
      <c r="P113" s="5">
        <v>949</v>
      </c>
      <c r="Q113" s="5">
        <v>0</v>
      </c>
      <c r="R113" s="111"/>
      <c r="S113" s="3"/>
    </row>
    <row r="114" spans="1:19" x14ac:dyDescent="0.25">
      <c r="A114" s="110" t="str">
        <f t="shared" si="1"/>
        <v>Northern TerritoryCompletions43983Initial</v>
      </c>
      <c r="B114" s="4">
        <v>113</v>
      </c>
      <c r="C114" s="3" t="s">
        <v>4</v>
      </c>
      <c r="D114" s="3" t="s">
        <v>79</v>
      </c>
      <c r="E114" s="5">
        <v>2020.4</v>
      </c>
      <c r="F114" s="5">
        <v>105</v>
      </c>
      <c r="G114" s="81">
        <v>43983</v>
      </c>
      <c r="H114" s="5">
        <v>134</v>
      </c>
      <c r="I114" s="5">
        <v>0</v>
      </c>
      <c r="J114" s="3" t="s">
        <v>31</v>
      </c>
      <c r="K114" s="5">
        <v>126</v>
      </c>
      <c r="L114" s="5">
        <v>142</v>
      </c>
      <c r="M114" s="5">
        <v>130</v>
      </c>
      <c r="N114" s="5">
        <v>103.1</v>
      </c>
      <c r="O114" s="3" t="s">
        <v>28</v>
      </c>
      <c r="P114" s="5">
        <v>126</v>
      </c>
      <c r="Q114" s="5">
        <v>0</v>
      </c>
      <c r="R114" s="111"/>
      <c r="S114" s="3"/>
    </row>
    <row r="115" spans="1:19" x14ac:dyDescent="0.25">
      <c r="A115" s="110" t="str">
        <f t="shared" si="1"/>
        <v>Northern TerritoryCompletions439831st revision</v>
      </c>
      <c r="B115" s="4">
        <v>114</v>
      </c>
      <c r="C115" s="3" t="s">
        <v>4</v>
      </c>
      <c r="D115" s="3" t="s">
        <v>79</v>
      </c>
      <c r="E115" s="5">
        <v>2020.4</v>
      </c>
      <c r="F115" s="5">
        <v>106</v>
      </c>
      <c r="G115" s="81">
        <v>43983</v>
      </c>
      <c r="H115" s="5">
        <v>134</v>
      </c>
      <c r="I115" s="5">
        <v>0</v>
      </c>
      <c r="J115" s="3" t="s">
        <v>0</v>
      </c>
      <c r="K115" s="5">
        <v>127</v>
      </c>
      <c r="L115" s="5">
        <v>141</v>
      </c>
      <c r="M115" s="5">
        <v>130</v>
      </c>
      <c r="N115" s="5">
        <v>103.1</v>
      </c>
      <c r="O115" s="3" t="s">
        <v>28</v>
      </c>
      <c r="P115" s="5">
        <v>129</v>
      </c>
      <c r="Q115" s="5">
        <v>0</v>
      </c>
      <c r="R115" s="111"/>
      <c r="S115" s="3"/>
    </row>
    <row r="116" spans="1:19" x14ac:dyDescent="0.25">
      <c r="A116" s="110" t="str">
        <f t="shared" si="1"/>
        <v>Northern TerritoryCompletions44075Initial</v>
      </c>
      <c r="B116" s="4">
        <v>115</v>
      </c>
      <c r="C116" s="3" t="s">
        <v>4</v>
      </c>
      <c r="D116" s="3" t="s">
        <v>79</v>
      </c>
      <c r="E116" s="5">
        <v>2021.1</v>
      </c>
      <c r="F116" s="5">
        <v>106</v>
      </c>
      <c r="G116" s="81">
        <v>44075</v>
      </c>
      <c r="H116" s="5">
        <v>221</v>
      </c>
      <c r="I116" s="5">
        <v>0</v>
      </c>
      <c r="J116" s="3" t="s">
        <v>31</v>
      </c>
      <c r="K116" s="5">
        <v>207</v>
      </c>
      <c r="L116" s="5">
        <v>235</v>
      </c>
      <c r="M116" s="5">
        <v>219</v>
      </c>
      <c r="N116" s="5">
        <v>100.9</v>
      </c>
      <c r="O116" s="3" t="s">
        <v>28</v>
      </c>
      <c r="P116" s="5">
        <v>208</v>
      </c>
      <c r="Q116" s="5">
        <v>0</v>
      </c>
      <c r="R116" s="111"/>
      <c r="S116" s="3"/>
    </row>
    <row r="117" spans="1:19" x14ac:dyDescent="0.25">
      <c r="A117" s="110" t="str">
        <f t="shared" si="1"/>
        <v>Northern TerritoryCompletions440751st revision</v>
      </c>
      <c r="B117" s="4">
        <v>116</v>
      </c>
      <c r="C117" s="3" t="s">
        <v>4</v>
      </c>
      <c r="D117" s="3" t="s">
        <v>79</v>
      </c>
      <c r="E117" s="5">
        <v>2021.1</v>
      </c>
      <c r="F117" s="5">
        <v>107</v>
      </c>
      <c r="G117" s="81">
        <v>44075</v>
      </c>
      <c r="H117" s="5">
        <v>224</v>
      </c>
      <c r="I117" s="5">
        <v>0</v>
      </c>
      <c r="J117" s="3" t="s">
        <v>0</v>
      </c>
      <c r="K117" s="5">
        <v>214</v>
      </c>
      <c r="L117" s="5">
        <v>234</v>
      </c>
      <c r="M117" s="5">
        <v>219</v>
      </c>
      <c r="N117" s="5">
        <v>102.3</v>
      </c>
      <c r="O117" s="3" t="s">
        <v>28</v>
      </c>
      <c r="P117" s="5">
        <v>216</v>
      </c>
      <c r="Q117" s="5">
        <v>0</v>
      </c>
      <c r="R117" s="111"/>
      <c r="S117" s="3"/>
    </row>
    <row r="118" spans="1:19" x14ac:dyDescent="0.25">
      <c r="A118" s="110" t="str">
        <f t="shared" si="1"/>
        <v>Northern TerritoryCompletions44166Initial</v>
      </c>
      <c r="B118" s="4">
        <v>117</v>
      </c>
      <c r="C118" s="3" t="s">
        <v>4</v>
      </c>
      <c r="D118" s="3" t="s">
        <v>79</v>
      </c>
      <c r="E118" s="5">
        <v>2021.2</v>
      </c>
      <c r="F118" s="5">
        <v>107</v>
      </c>
      <c r="G118" s="81">
        <v>44166</v>
      </c>
      <c r="H118" s="5">
        <v>376</v>
      </c>
      <c r="I118" s="5">
        <v>0</v>
      </c>
      <c r="J118" s="3" t="s">
        <v>31</v>
      </c>
      <c r="K118" s="5">
        <v>354</v>
      </c>
      <c r="L118" s="5">
        <v>398</v>
      </c>
      <c r="M118" s="5">
        <v>365</v>
      </c>
      <c r="N118" s="5">
        <v>103</v>
      </c>
      <c r="O118" s="3" t="s">
        <v>28</v>
      </c>
      <c r="P118" s="5">
        <v>352</v>
      </c>
      <c r="Q118" s="5">
        <v>0</v>
      </c>
      <c r="R118" s="111"/>
      <c r="S118" s="3"/>
    </row>
    <row r="119" spans="1:19" x14ac:dyDescent="0.25">
      <c r="A119" s="110" t="str">
        <f t="shared" si="1"/>
        <v>Northern TerritoryCompletions441661st revision</v>
      </c>
      <c r="B119" s="4">
        <v>118</v>
      </c>
      <c r="C119" s="3" t="s">
        <v>4</v>
      </c>
      <c r="D119" s="3" t="s">
        <v>79</v>
      </c>
      <c r="E119" s="5">
        <v>2021.2</v>
      </c>
      <c r="F119" s="5">
        <v>108</v>
      </c>
      <c r="G119" s="81">
        <v>44166</v>
      </c>
      <c r="H119" s="5">
        <v>373</v>
      </c>
      <c r="I119" s="5">
        <v>0</v>
      </c>
      <c r="J119" s="3" t="s">
        <v>0</v>
      </c>
      <c r="K119" s="5">
        <v>355</v>
      </c>
      <c r="L119" s="5">
        <v>391</v>
      </c>
      <c r="M119" s="5">
        <v>365</v>
      </c>
      <c r="N119" s="5">
        <v>102.2</v>
      </c>
      <c r="O119" s="3" t="s">
        <v>28</v>
      </c>
      <c r="P119" s="5">
        <v>359</v>
      </c>
      <c r="Q119" s="5">
        <v>0</v>
      </c>
      <c r="R119" s="111"/>
      <c r="S119" s="3"/>
    </row>
    <row r="120" spans="1:19" x14ac:dyDescent="0.25">
      <c r="A120" s="110" t="str">
        <f t="shared" si="1"/>
        <v>Northern TerritoryCompletions44256Initial</v>
      </c>
      <c r="B120" s="4">
        <v>119</v>
      </c>
      <c r="C120" s="3" t="s">
        <v>4</v>
      </c>
      <c r="D120" s="3" t="s">
        <v>79</v>
      </c>
      <c r="E120" s="5">
        <v>2021.3</v>
      </c>
      <c r="F120" s="5">
        <v>108</v>
      </c>
      <c r="G120" s="81">
        <v>44256</v>
      </c>
      <c r="H120" s="5">
        <v>222</v>
      </c>
      <c r="I120" s="5">
        <v>0</v>
      </c>
      <c r="J120" s="3" t="s">
        <v>31</v>
      </c>
      <c r="K120" s="5">
        <v>210</v>
      </c>
      <c r="L120" s="5">
        <v>234</v>
      </c>
      <c r="M120" s="5">
        <v>227</v>
      </c>
      <c r="N120" s="5">
        <v>97.8</v>
      </c>
      <c r="O120" s="3" t="s">
        <v>28</v>
      </c>
      <c r="P120" s="5">
        <v>207</v>
      </c>
      <c r="Q120" s="5">
        <v>0</v>
      </c>
      <c r="R120" s="111"/>
      <c r="S120" s="3"/>
    </row>
    <row r="121" spans="1:19" x14ac:dyDescent="0.25">
      <c r="A121" s="110" t="str">
        <f t="shared" si="1"/>
        <v>Northern TerritoryCompletions442561st revision</v>
      </c>
      <c r="B121" s="4">
        <v>120</v>
      </c>
      <c r="C121" s="3" t="s">
        <v>4</v>
      </c>
      <c r="D121" s="3" t="s">
        <v>79</v>
      </c>
      <c r="E121" s="5">
        <v>2021.3</v>
      </c>
      <c r="F121" s="5">
        <v>109</v>
      </c>
      <c r="G121" s="81">
        <v>44256</v>
      </c>
      <c r="H121" s="5">
        <v>233</v>
      </c>
      <c r="I121" s="5">
        <v>0</v>
      </c>
      <c r="J121" s="3" t="s">
        <v>0</v>
      </c>
      <c r="K121" s="5">
        <v>220</v>
      </c>
      <c r="L121" s="5">
        <v>246</v>
      </c>
      <c r="M121" s="5">
        <v>227</v>
      </c>
      <c r="N121" s="5">
        <v>102.6</v>
      </c>
      <c r="O121" s="3" t="s">
        <v>28</v>
      </c>
      <c r="P121" s="5">
        <v>225</v>
      </c>
      <c r="Q121" s="5">
        <v>0</v>
      </c>
      <c r="R121" s="111"/>
      <c r="S121" s="3"/>
    </row>
    <row r="122" spans="1:19" x14ac:dyDescent="0.25">
      <c r="A122" s="110" t="str">
        <f t="shared" si="1"/>
        <v>Northern TerritoryIn-training43617Initial</v>
      </c>
      <c r="B122" s="4">
        <v>121</v>
      </c>
      <c r="C122" s="3" t="s">
        <v>4</v>
      </c>
      <c r="D122" s="3" t="s">
        <v>80</v>
      </c>
      <c r="E122" s="5">
        <v>2019.4</v>
      </c>
      <c r="F122" s="5">
        <v>101</v>
      </c>
      <c r="G122" s="81">
        <v>43617</v>
      </c>
      <c r="H122" s="5">
        <v>3462</v>
      </c>
      <c r="I122" s="5">
        <v>3442</v>
      </c>
      <c r="J122" s="3" t="s">
        <v>31</v>
      </c>
      <c r="K122" s="5">
        <v>3337</v>
      </c>
      <c r="L122" s="5">
        <v>3587</v>
      </c>
      <c r="M122" s="5">
        <v>3463</v>
      </c>
      <c r="N122" s="5">
        <v>100</v>
      </c>
      <c r="O122" s="3" t="s">
        <v>28</v>
      </c>
      <c r="P122" s="5">
        <v>3576</v>
      </c>
      <c r="Q122" s="5">
        <v>99.4</v>
      </c>
      <c r="R122" s="111"/>
      <c r="S122" s="3"/>
    </row>
    <row r="123" spans="1:19" x14ac:dyDescent="0.25">
      <c r="A123" s="110" t="str">
        <f t="shared" si="1"/>
        <v>Northern TerritoryIn-training436171st revision</v>
      </c>
      <c r="B123" s="4">
        <v>122</v>
      </c>
      <c r="C123" s="3" t="s">
        <v>4</v>
      </c>
      <c r="D123" s="3" t="s">
        <v>80</v>
      </c>
      <c r="E123" s="5">
        <v>2019.4</v>
      </c>
      <c r="F123" s="5">
        <v>102</v>
      </c>
      <c r="G123" s="81">
        <v>43617</v>
      </c>
      <c r="H123" s="5">
        <v>3474</v>
      </c>
      <c r="I123" s="5">
        <v>3464</v>
      </c>
      <c r="J123" s="3" t="s">
        <v>0</v>
      </c>
      <c r="K123" s="5">
        <v>3413</v>
      </c>
      <c r="L123" s="5">
        <v>3535</v>
      </c>
      <c r="M123" s="5">
        <v>3463</v>
      </c>
      <c r="N123" s="5">
        <v>100.3</v>
      </c>
      <c r="O123" s="3" t="s">
        <v>28</v>
      </c>
      <c r="P123" s="5">
        <v>3516</v>
      </c>
      <c r="Q123" s="5">
        <v>100</v>
      </c>
      <c r="R123" s="111"/>
      <c r="S123" s="3"/>
    </row>
    <row r="124" spans="1:19" x14ac:dyDescent="0.25">
      <c r="A124" s="110" t="str">
        <f t="shared" si="1"/>
        <v>Northern TerritoryIn-training43709Initial</v>
      </c>
      <c r="B124" s="4">
        <v>123</v>
      </c>
      <c r="C124" s="3" t="s">
        <v>4</v>
      </c>
      <c r="D124" s="3" t="s">
        <v>80</v>
      </c>
      <c r="E124" s="5">
        <v>2020.1</v>
      </c>
      <c r="F124" s="5">
        <v>102</v>
      </c>
      <c r="G124" s="81">
        <v>43709</v>
      </c>
      <c r="H124" s="5">
        <v>3381</v>
      </c>
      <c r="I124" s="5">
        <v>3344</v>
      </c>
      <c r="J124" s="3" t="s">
        <v>31</v>
      </c>
      <c r="K124" s="5">
        <v>3224</v>
      </c>
      <c r="L124" s="5">
        <v>3538</v>
      </c>
      <c r="M124" s="5">
        <v>3359</v>
      </c>
      <c r="N124" s="5">
        <v>100.7</v>
      </c>
      <c r="O124" s="3" t="s">
        <v>28</v>
      </c>
      <c r="P124" s="5">
        <v>3484</v>
      </c>
      <c r="Q124" s="5">
        <v>99.6</v>
      </c>
      <c r="R124" s="111"/>
      <c r="S124" s="3"/>
    </row>
    <row r="125" spans="1:19" x14ac:dyDescent="0.25">
      <c r="A125" s="110" t="str">
        <f t="shared" si="1"/>
        <v>Northern TerritoryIn-training437091st revision</v>
      </c>
      <c r="B125" s="4">
        <v>124</v>
      </c>
      <c r="C125" s="3" t="s">
        <v>4</v>
      </c>
      <c r="D125" s="3" t="s">
        <v>80</v>
      </c>
      <c r="E125" s="5">
        <v>2020.1</v>
      </c>
      <c r="F125" s="5">
        <v>103</v>
      </c>
      <c r="G125" s="81">
        <v>43709</v>
      </c>
      <c r="H125" s="5">
        <v>3370</v>
      </c>
      <c r="I125" s="5">
        <v>0</v>
      </c>
      <c r="J125" s="3" t="s">
        <v>0</v>
      </c>
      <c r="K125" s="5">
        <v>3323</v>
      </c>
      <c r="L125" s="5">
        <v>3417</v>
      </c>
      <c r="M125" s="5">
        <v>3359</v>
      </c>
      <c r="N125" s="5">
        <v>100.3</v>
      </c>
      <c r="O125" s="3" t="s">
        <v>28</v>
      </c>
      <c r="P125" s="5">
        <v>3421</v>
      </c>
      <c r="Q125" s="5">
        <v>0</v>
      </c>
      <c r="R125" s="111"/>
      <c r="S125" s="3"/>
    </row>
    <row r="126" spans="1:19" x14ac:dyDescent="0.25">
      <c r="A126" s="110" t="str">
        <f t="shared" si="1"/>
        <v>Northern TerritoryIn-training43800Initial</v>
      </c>
      <c r="B126" s="4">
        <v>125</v>
      </c>
      <c r="C126" s="3" t="s">
        <v>4</v>
      </c>
      <c r="D126" s="3" t="s">
        <v>80</v>
      </c>
      <c r="E126" s="5">
        <v>2020.2</v>
      </c>
      <c r="F126" s="5">
        <v>103</v>
      </c>
      <c r="G126" s="81">
        <v>43800</v>
      </c>
      <c r="H126" s="5">
        <v>3006</v>
      </c>
      <c r="I126" s="5">
        <v>2996</v>
      </c>
      <c r="J126" s="3" t="s">
        <v>31</v>
      </c>
      <c r="K126" s="5">
        <v>2908</v>
      </c>
      <c r="L126" s="5">
        <v>3104</v>
      </c>
      <c r="M126" s="5">
        <v>2957</v>
      </c>
      <c r="N126" s="5">
        <v>101.7</v>
      </c>
      <c r="O126" s="3" t="s">
        <v>28</v>
      </c>
      <c r="P126" s="5">
        <v>3114</v>
      </c>
      <c r="Q126" s="5">
        <v>101.3</v>
      </c>
      <c r="R126" s="111"/>
      <c r="S126" s="3"/>
    </row>
    <row r="127" spans="1:19" x14ac:dyDescent="0.25">
      <c r="A127" s="110" t="str">
        <f t="shared" si="1"/>
        <v>Northern TerritoryIn-training438001st revision</v>
      </c>
      <c r="B127" s="4">
        <v>126</v>
      </c>
      <c r="C127" s="3" t="s">
        <v>4</v>
      </c>
      <c r="D127" s="3" t="s">
        <v>80</v>
      </c>
      <c r="E127" s="5">
        <v>2020.2</v>
      </c>
      <c r="F127" s="5">
        <v>104</v>
      </c>
      <c r="G127" s="81">
        <v>43800</v>
      </c>
      <c r="H127" s="5">
        <v>3005</v>
      </c>
      <c r="I127" s="5">
        <v>0</v>
      </c>
      <c r="J127" s="3" t="s">
        <v>0</v>
      </c>
      <c r="K127" s="5">
        <v>2974</v>
      </c>
      <c r="L127" s="5">
        <v>3036</v>
      </c>
      <c r="M127" s="5">
        <v>2957</v>
      </c>
      <c r="N127" s="5">
        <v>101.6</v>
      </c>
      <c r="O127" s="3" t="s">
        <v>28</v>
      </c>
      <c r="P127" s="5">
        <v>3052</v>
      </c>
      <c r="Q127" s="5">
        <v>0</v>
      </c>
      <c r="R127" s="111"/>
      <c r="S127" s="3"/>
    </row>
    <row r="128" spans="1:19" x14ac:dyDescent="0.25">
      <c r="A128" s="110" t="str">
        <f t="shared" si="1"/>
        <v>Northern TerritoryIn-training43891Initial</v>
      </c>
      <c r="B128" s="4">
        <v>127</v>
      </c>
      <c r="C128" s="3" t="s">
        <v>4</v>
      </c>
      <c r="D128" s="3" t="s">
        <v>80</v>
      </c>
      <c r="E128" s="5">
        <v>2020.3</v>
      </c>
      <c r="F128" s="5">
        <v>104</v>
      </c>
      <c r="G128" s="81">
        <v>43891</v>
      </c>
      <c r="H128" s="5">
        <v>3282</v>
      </c>
      <c r="I128" s="5">
        <v>0</v>
      </c>
      <c r="J128" s="3" t="s">
        <v>31</v>
      </c>
      <c r="K128" s="5">
        <v>3224</v>
      </c>
      <c r="L128" s="5">
        <v>3340</v>
      </c>
      <c r="M128" s="5">
        <v>3166</v>
      </c>
      <c r="N128" s="5">
        <v>103.7</v>
      </c>
      <c r="O128" s="3" t="s">
        <v>27</v>
      </c>
      <c r="P128" s="5">
        <v>3362</v>
      </c>
      <c r="Q128" s="5">
        <v>0</v>
      </c>
      <c r="R128" s="111"/>
      <c r="S128" s="3"/>
    </row>
    <row r="129" spans="1:19" x14ac:dyDescent="0.25">
      <c r="A129" s="110" t="str">
        <f t="shared" si="1"/>
        <v>Northern TerritoryIn-training438911st revision</v>
      </c>
      <c r="B129" s="4">
        <v>128</v>
      </c>
      <c r="C129" s="3" t="s">
        <v>4</v>
      </c>
      <c r="D129" s="3" t="s">
        <v>80</v>
      </c>
      <c r="E129" s="5">
        <v>2020.3</v>
      </c>
      <c r="F129" s="5">
        <v>105</v>
      </c>
      <c r="G129" s="81">
        <v>43891</v>
      </c>
      <c r="H129" s="5">
        <v>3218</v>
      </c>
      <c r="I129" s="5">
        <v>0</v>
      </c>
      <c r="J129" s="3" t="s">
        <v>0</v>
      </c>
      <c r="K129" s="5">
        <v>3194</v>
      </c>
      <c r="L129" s="5">
        <v>3242</v>
      </c>
      <c r="M129" s="5">
        <v>3166</v>
      </c>
      <c r="N129" s="5">
        <v>101.6</v>
      </c>
      <c r="O129" s="3" t="s">
        <v>27</v>
      </c>
      <c r="P129" s="5">
        <v>3257</v>
      </c>
      <c r="Q129" s="5">
        <v>0</v>
      </c>
      <c r="R129" s="111"/>
      <c r="S129" s="3"/>
    </row>
    <row r="130" spans="1:19" x14ac:dyDescent="0.25">
      <c r="A130" s="110" t="str">
        <f t="shared" ref="A130:A193" si="2">CONCATENATE(C130,D130,G130,J130)</f>
        <v>QueenslandCancellations/withdrawals43617Initial</v>
      </c>
      <c r="B130" s="4">
        <v>129</v>
      </c>
      <c r="C130" s="3" t="s">
        <v>5</v>
      </c>
      <c r="D130" s="3" t="s">
        <v>77</v>
      </c>
      <c r="E130" s="5">
        <v>2019.4</v>
      </c>
      <c r="F130" s="5">
        <v>101</v>
      </c>
      <c r="G130" s="81">
        <v>43617</v>
      </c>
      <c r="H130" s="5">
        <v>5045</v>
      </c>
      <c r="I130" s="5">
        <v>0</v>
      </c>
      <c r="J130" s="3" t="s">
        <v>31</v>
      </c>
      <c r="K130" s="5">
        <v>4613</v>
      </c>
      <c r="L130" s="5">
        <v>5477</v>
      </c>
      <c r="M130" s="5">
        <v>4623</v>
      </c>
      <c r="N130" s="5">
        <v>109.1</v>
      </c>
      <c r="O130" s="3" t="s">
        <v>28</v>
      </c>
      <c r="P130" s="5">
        <v>4137</v>
      </c>
      <c r="Q130" s="5">
        <v>0</v>
      </c>
      <c r="R130" s="111"/>
      <c r="S130" s="3"/>
    </row>
    <row r="131" spans="1:19" x14ac:dyDescent="0.25">
      <c r="A131" s="110" t="str">
        <f t="shared" si="2"/>
        <v>QueenslandCancellations/withdrawals436171st revision</v>
      </c>
      <c r="B131" s="4">
        <v>130</v>
      </c>
      <c r="C131" s="3" t="s">
        <v>5</v>
      </c>
      <c r="D131" s="3" t="s">
        <v>77</v>
      </c>
      <c r="E131" s="5">
        <v>2019.4</v>
      </c>
      <c r="F131" s="5">
        <v>102</v>
      </c>
      <c r="G131" s="81">
        <v>43617</v>
      </c>
      <c r="H131" s="5">
        <v>4832</v>
      </c>
      <c r="I131" s="5">
        <v>0</v>
      </c>
      <c r="J131" s="3" t="s">
        <v>0</v>
      </c>
      <c r="K131" s="5">
        <v>4571</v>
      </c>
      <c r="L131" s="5">
        <v>5093</v>
      </c>
      <c r="M131" s="5">
        <v>4623</v>
      </c>
      <c r="N131" s="5">
        <v>104.5</v>
      </c>
      <c r="O131" s="3" t="s">
        <v>28</v>
      </c>
      <c r="P131" s="5">
        <v>4412</v>
      </c>
      <c r="Q131" s="5">
        <v>0</v>
      </c>
      <c r="R131" s="111"/>
      <c r="S131" s="3"/>
    </row>
    <row r="132" spans="1:19" x14ac:dyDescent="0.25">
      <c r="A132" s="110" t="str">
        <f t="shared" si="2"/>
        <v>QueenslandCancellations/withdrawals43709Initial</v>
      </c>
      <c r="B132" s="4">
        <v>131</v>
      </c>
      <c r="C132" s="3" t="s">
        <v>5</v>
      </c>
      <c r="D132" s="3" t="s">
        <v>77</v>
      </c>
      <c r="E132" s="5">
        <v>2020.1</v>
      </c>
      <c r="F132" s="5">
        <v>102</v>
      </c>
      <c r="G132" s="81">
        <v>43709</v>
      </c>
      <c r="H132" s="5">
        <v>5145</v>
      </c>
      <c r="I132" s="5">
        <v>0</v>
      </c>
      <c r="J132" s="3" t="s">
        <v>31</v>
      </c>
      <c r="K132" s="5">
        <v>4685</v>
      </c>
      <c r="L132" s="5">
        <v>5605</v>
      </c>
      <c r="M132" s="5">
        <v>4702</v>
      </c>
      <c r="N132" s="5">
        <v>109.4</v>
      </c>
      <c r="O132" s="3" t="s">
        <v>28</v>
      </c>
      <c r="P132" s="5">
        <v>4255</v>
      </c>
      <c r="Q132" s="5">
        <v>0</v>
      </c>
      <c r="R132" s="111"/>
      <c r="S132" s="3"/>
    </row>
    <row r="133" spans="1:19" x14ac:dyDescent="0.25">
      <c r="A133" s="110" t="str">
        <f t="shared" si="2"/>
        <v>QueenslandCancellations/withdrawals437091st revision</v>
      </c>
      <c r="B133" s="4">
        <v>132</v>
      </c>
      <c r="C133" s="3" t="s">
        <v>5</v>
      </c>
      <c r="D133" s="3" t="s">
        <v>77</v>
      </c>
      <c r="E133" s="5">
        <v>2020.1</v>
      </c>
      <c r="F133" s="5">
        <v>103</v>
      </c>
      <c r="G133" s="81">
        <v>43709</v>
      </c>
      <c r="H133" s="5">
        <v>4903</v>
      </c>
      <c r="I133" s="5">
        <v>0</v>
      </c>
      <c r="J133" s="3" t="s">
        <v>0</v>
      </c>
      <c r="K133" s="5">
        <v>4680</v>
      </c>
      <c r="L133" s="5">
        <v>5126</v>
      </c>
      <c r="M133" s="5">
        <v>4702</v>
      </c>
      <c r="N133" s="5">
        <v>104.3</v>
      </c>
      <c r="O133" s="3" t="s">
        <v>28</v>
      </c>
      <c r="P133" s="5">
        <v>4491</v>
      </c>
      <c r="Q133" s="5">
        <v>0</v>
      </c>
      <c r="R133" s="111"/>
      <c r="S133" s="3"/>
    </row>
    <row r="134" spans="1:19" x14ac:dyDescent="0.25">
      <c r="A134" s="110" t="str">
        <f t="shared" si="2"/>
        <v>QueenslandCancellations/withdrawals43800Initial</v>
      </c>
      <c r="B134" s="4">
        <v>133</v>
      </c>
      <c r="C134" s="3" t="s">
        <v>5</v>
      </c>
      <c r="D134" s="3" t="s">
        <v>77</v>
      </c>
      <c r="E134" s="5">
        <v>2020.2</v>
      </c>
      <c r="F134" s="5">
        <v>103</v>
      </c>
      <c r="G134" s="81">
        <v>43800</v>
      </c>
      <c r="H134" s="5">
        <v>4848</v>
      </c>
      <c r="I134" s="5">
        <v>0</v>
      </c>
      <c r="J134" s="3" t="s">
        <v>31</v>
      </c>
      <c r="K134" s="5">
        <v>4512</v>
      </c>
      <c r="L134" s="5">
        <v>5184</v>
      </c>
      <c r="M134" s="5">
        <v>4607</v>
      </c>
      <c r="N134" s="5">
        <v>105.2</v>
      </c>
      <c r="O134" s="3" t="s">
        <v>28</v>
      </c>
      <c r="P134" s="5">
        <v>4032</v>
      </c>
      <c r="Q134" s="5">
        <v>0</v>
      </c>
      <c r="R134" s="111"/>
      <c r="S134" s="3"/>
    </row>
    <row r="135" spans="1:19" x14ac:dyDescent="0.25">
      <c r="A135" s="110" t="str">
        <f t="shared" si="2"/>
        <v>QueenslandCancellations/withdrawals438001st revision</v>
      </c>
      <c r="B135" s="4">
        <v>134</v>
      </c>
      <c r="C135" s="3" t="s">
        <v>5</v>
      </c>
      <c r="D135" s="3" t="s">
        <v>77</v>
      </c>
      <c r="E135" s="5">
        <v>2020.2</v>
      </c>
      <c r="F135" s="5">
        <v>104</v>
      </c>
      <c r="G135" s="81">
        <v>43800</v>
      </c>
      <c r="H135" s="5">
        <v>4717</v>
      </c>
      <c r="I135" s="5">
        <v>0</v>
      </c>
      <c r="J135" s="3" t="s">
        <v>0</v>
      </c>
      <c r="K135" s="5">
        <v>4531</v>
      </c>
      <c r="L135" s="5">
        <v>4903</v>
      </c>
      <c r="M135" s="5">
        <v>4607</v>
      </c>
      <c r="N135" s="5">
        <v>102.4</v>
      </c>
      <c r="O135" s="3" t="s">
        <v>28</v>
      </c>
      <c r="P135" s="5">
        <v>4354</v>
      </c>
      <c r="Q135" s="5">
        <v>0</v>
      </c>
      <c r="R135" s="111"/>
      <c r="S135" s="3"/>
    </row>
    <row r="136" spans="1:19" x14ac:dyDescent="0.25">
      <c r="A136" s="110" t="str">
        <f t="shared" si="2"/>
        <v>QueenslandCancellations/withdrawals43891Initial</v>
      </c>
      <c r="B136" s="4">
        <v>135</v>
      </c>
      <c r="C136" s="3" t="s">
        <v>5</v>
      </c>
      <c r="D136" s="3" t="s">
        <v>77</v>
      </c>
      <c r="E136" s="5">
        <v>2020.3</v>
      </c>
      <c r="F136" s="5">
        <v>104</v>
      </c>
      <c r="G136" s="81">
        <v>43891</v>
      </c>
      <c r="H136" s="5">
        <v>4938</v>
      </c>
      <c r="I136" s="5">
        <v>0</v>
      </c>
      <c r="J136" s="3" t="s">
        <v>31</v>
      </c>
      <c r="K136" s="5">
        <v>4571</v>
      </c>
      <c r="L136" s="5">
        <v>5305</v>
      </c>
      <c r="M136" s="5">
        <v>4848</v>
      </c>
      <c r="N136" s="5">
        <v>101.9</v>
      </c>
      <c r="O136" s="3" t="s">
        <v>28</v>
      </c>
      <c r="P136" s="5">
        <v>4133</v>
      </c>
      <c r="Q136" s="5">
        <v>0</v>
      </c>
      <c r="R136" s="111"/>
      <c r="S136" s="3"/>
    </row>
    <row r="137" spans="1:19" x14ac:dyDescent="0.25">
      <c r="A137" s="110" t="str">
        <f t="shared" si="2"/>
        <v>QueenslandCancellations/withdrawals438911st revision</v>
      </c>
      <c r="B137" s="4">
        <v>136</v>
      </c>
      <c r="C137" s="3" t="s">
        <v>5</v>
      </c>
      <c r="D137" s="3" t="s">
        <v>77</v>
      </c>
      <c r="E137" s="5">
        <v>2020.3</v>
      </c>
      <c r="F137" s="5">
        <v>105</v>
      </c>
      <c r="G137" s="81">
        <v>43891</v>
      </c>
      <c r="H137" s="5">
        <v>4956</v>
      </c>
      <c r="I137" s="5">
        <v>0</v>
      </c>
      <c r="J137" s="3" t="s">
        <v>0</v>
      </c>
      <c r="K137" s="5">
        <v>4764</v>
      </c>
      <c r="L137" s="5">
        <v>5148</v>
      </c>
      <c r="M137" s="5">
        <v>4848</v>
      </c>
      <c r="N137" s="5">
        <v>102.2</v>
      </c>
      <c r="O137" s="3" t="s">
        <v>28</v>
      </c>
      <c r="P137" s="5">
        <v>4582</v>
      </c>
      <c r="Q137" s="5">
        <v>0</v>
      </c>
      <c r="R137" s="111"/>
      <c r="S137" s="3"/>
    </row>
    <row r="138" spans="1:19" x14ac:dyDescent="0.25">
      <c r="A138" s="110" t="str">
        <f t="shared" si="2"/>
        <v>QueenslandCommencements43983Initial</v>
      </c>
      <c r="B138" s="4">
        <v>137</v>
      </c>
      <c r="C138" s="3" t="s">
        <v>5</v>
      </c>
      <c r="D138" s="3" t="s">
        <v>78</v>
      </c>
      <c r="E138" s="5">
        <v>2020.4</v>
      </c>
      <c r="F138" s="5">
        <v>105</v>
      </c>
      <c r="G138" s="81">
        <v>43983</v>
      </c>
      <c r="H138" s="5">
        <v>5205</v>
      </c>
      <c r="I138" s="5">
        <v>0</v>
      </c>
      <c r="J138" s="3" t="s">
        <v>31</v>
      </c>
      <c r="K138" s="5">
        <v>5162</v>
      </c>
      <c r="L138" s="5">
        <v>5248</v>
      </c>
      <c r="M138" s="5">
        <v>5363</v>
      </c>
      <c r="N138" s="5">
        <v>97.1</v>
      </c>
      <c r="O138" s="3" t="s">
        <v>27</v>
      </c>
      <c r="P138" s="5">
        <v>5062</v>
      </c>
      <c r="Q138" s="5">
        <v>0</v>
      </c>
      <c r="R138" s="111"/>
      <c r="S138" s="3"/>
    </row>
    <row r="139" spans="1:19" x14ac:dyDescent="0.25">
      <c r="A139" s="110" t="str">
        <f t="shared" si="2"/>
        <v>QueenslandCommencements439831st revision</v>
      </c>
      <c r="B139" s="4">
        <v>138</v>
      </c>
      <c r="C139" s="3" t="s">
        <v>5</v>
      </c>
      <c r="D139" s="3" t="s">
        <v>78</v>
      </c>
      <c r="E139" s="5">
        <v>2020.4</v>
      </c>
      <c r="F139" s="5">
        <v>106</v>
      </c>
      <c r="G139" s="81">
        <v>43983</v>
      </c>
      <c r="H139" s="5">
        <v>5337</v>
      </c>
      <c r="I139" s="5">
        <v>0</v>
      </c>
      <c r="J139" s="3" t="s">
        <v>0</v>
      </c>
      <c r="K139" s="5">
        <v>5327</v>
      </c>
      <c r="L139" s="5">
        <v>5347</v>
      </c>
      <c r="M139" s="5">
        <v>5363</v>
      </c>
      <c r="N139" s="5">
        <v>99.5</v>
      </c>
      <c r="O139" s="3" t="s">
        <v>27</v>
      </c>
      <c r="P139" s="5">
        <v>5318</v>
      </c>
      <c r="Q139" s="5">
        <v>0</v>
      </c>
      <c r="R139" s="111"/>
      <c r="S139" s="3"/>
    </row>
    <row r="140" spans="1:19" x14ac:dyDescent="0.25">
      <c r="A140" s="110" t="str">
        <f t="shared" si="2"/>
        <v>QueenslandCommencements44075Initial</v>
      </c>
      <c r="B140" s="4">
        <v>139</v>
      </c>
      <c r="C140" s="3" t="s">
        <v>5</v>
      </c>
      <c r="D140" s="3" t="s">
        <v>78</v>
      </c>
      <c r="E140" s="5">
        <v>2021.1</v>
      </c>
      <c r="F140" s="5">
        <v>106</v>
      </c>
      <c r="G140" s="81">
        <v>44075</v>
      </c>
      <c r="H140" s="5">
        <v>7311</v>
      </c>
      <c r="I140" s="5">
        <v>0</v>
      </c>
      <c r="J140" s="3" t="s">
        <v>31</v>
      </c>
      <c r="K140" s="5">
        <v>7249</v>
      </c>
      <c r="L140" s="5">
        <v>7373</v>
      </c>
      <c r="M140" s="5">
        <v>7238</v>
      </c>
      <c r="N140" s="5">
        <v>101</v>
      </c>
      <c r="O140" s="3" t="s">
        <v>27</v>
      </c>
      <c r="P140" s="5">
        <v>7115</v>
      </c>
      <c r="Q140" s="5">
        <v>0</v>
      </c>
      <c r="R140" s="111"/>
      <c r="S140" s="3"/>
    </row>
    <row r="141" spans="1:19" x14ac:dyDescent="0.25">
      <c r="A141" s="110" t="str">
        <f t="shared" si="2"/>
        <v>QueenslandCommencements440751st revision</v>
      </c>
      <c r="B141" s="4">
        <v>140</v>
      </c>
      <c r="C141" s="3" t="s">
        <v>5</v>
      </c>
      <c r="D141" s="3" t="s">
        <v>78</v>
      </c>
      <c r="E141" s="5">
        <v>2021.1</v>
      </c>
      <c r="F141" s="5">
        <v>107</v>
      </c>
      <c r="G141" s="81">
        <v>44075</v>
      </c>
      <c r="H141" s="5">
        <v>7247</v>
      </c>
      <c r="I141" s="5">
        <v>0</v>
      </c>
      <c r="J141" s="3" t="s">
        <v>0</v>
      </c>
      <c r="K141" s="5">
        <v>7225</v>
      </c>
      <c r="L141" s="5">
        <v>7269</v>
      </c>
      <c r="M141" s="5">
        <v>7238</v>
      </c>
      <c r="N141" s="5">
        <v>100.1</v>
      </c>
      <c r="O141" s="3" t="s">
        <v>27</v>
      </c>
      <c r="P141" s="5">
        <v>7217</v>
      </c>
      <c r="Q141" s="5">
        <v>0</v>
      </c>
      <c r="R141" s="111"/>
      <c r="S141" s="3"/>
    </row>
    <row r="142" spans="1:19" x14ac:dyDescent="0.25">
      <c r="A142" s="110" t="str">
        <f t="shared" si="2"/>
        <v>QueenslandCommencements44166Initial</v>
      </c>
      <c r="B142" s="4">
        <v>141</v>
      </c>
      <c r="C142" s="3" t="s">
        <v>5</v>
      </c>
      <c r="D142" s="3" t="s">
        <v>78</v>
      </c>
      <c r="E142" s="5">
        <v>2021.2</v>
      </c>
      <c r="F142" s="5">
        <v>107</v>
      </c>
      <c r="G142" s="81">
        <v>44166</v>
      </c>
      <c r="H142" s="5">
        <v>16822</v>
      </c>
      <c r="I142" s="5">
        <v>0</v>
      </c>
      <c r="J142" s="3" t="s">
        <v>31</v>
      </c>
      <c r="K142" s="5">
        <v>16618</v>
      </c>
      <c r="L142" s="5">
        <v>17026</v>
      </c>
      <c r="M142" s="5">
        <v>17194</v>
      </c>
      <c r="N142" s="5">
        <v>97.8</v>
      </c>
      <c r="O142" s="3" t="s">
        <v>27</v>
      </c>
      <c r="P142" s="5">
        <v>16350</v>
      </c>
      <c r="Q142" s="5">
        <v>0</v>
      </c>
      <c r="R142" s="111"/>
      <c r="S142" s="3"/>
    </row>
    <row r="143" spans="1:19" x14ac:dyDescent="0.25">
      <c r="A143" s="110" t="str">
        <f t="shared" si="2"/>
        <v>QueenslandCommencements441661st revision</v>
      </c>
      <c r="B143" s="4">
        <v>142</v>
      </c>
      <c r="C143" s="3" t="s">
        <v>5</v>
      </c>
      <c r="D143" s="3" t="s">
        <v>78</v>
      </c>
      <c r="E143" s="5">
        <v>2021.2</v>
      </c>
      <c r="F143" s="5">
        <v>108</v>
      </c>
      <c r="G143" s="81">
        <v>44166</v>
      </c>
      <c r="H143" s="5">
        <v>17169</v>
      </c>
      <c r="I143" s="5">
        <v>0</v>
      </c>
      <c r="J143" s="3" t="s">
        <v>0</v>
      </c>
      <c r="K143" s="5">
        <v>17108</v>
      </c>
      <c r="L143" s="5">
        <v>17230</v>
      </c>
      <c r="M143" s="5">
        <v>17194</v>
      </c>
      <c r="N143" s="5">
        <v>99.9</v>
      </c>
      <c r="O143" s="3" t="s">
        <v>27</v>
      </c>
      <c r="P143" s="5">
        <v>17092</v>
      </c>
      <c r="Q143" s="5">
        <v>0</v>
      </c>
      <c r="R143" s="111"/>
      <c r="S143" s="3"/>
    </row>
    <row r="144" spans="1:19" x14ac:dyDescent="0.25">
      <c r="A144" s="110" t="str">
        <f t="shared" si="2"/>
        <v>QueenslandCommencements44256Initial</v>
      </c>
      <c r="B144" s="4">
        <v>143</v>
      </c>
      <c r="C144" s="3" t="s">
        <v>5</v>
      </c>
      <c r="D144" s="3" t="s">
        <v>78</v>
      </c>
      <c r="E144" s="5">
        <v>2021.3</v>
      </c>
      <c r="F144" s="5">
        <v>108</v>
      </c>
      <c r="G144" s="81">
        <v>44256</v>
      </c>
      <c r="H144" s="5">
        <v>15018</v>
      </c>
      <c r="I144" s="5">
        <v>0</v>
      </c>
      <c r="J144" s="3" t="s">
        <v>31</v>
      </c>
      <c r="K144" s="5">
        <v>14787</v>
      </c>
      <c r="L144" s="5">
        <v>15249</v>
      </c>
      <c r="M144" s="5">
        <v>15587</v>
      </c>
      <c r="N144" s="5">
        <v>96.3</v>
      </c>
      <c r="O144" s="3" t="s">
        <v>27</v>
      </c>
      <c r="P144" s="5">
        <v>14581</v>
      </c>
      <c r="Q144" s="5">
        <v>0</v>
      </c>
      <c r="R144" s="111"/>
      <c r="S144" s="3"/>
    </row>
    <row r="145" spans="1:19" x14ac:dyDescent="0.25">
      <c r="A145" s="110" t="str">
        <f t="shared" si="2"/>
        <v>QueenslandCommencements442561st revision</v>
      </c>
      <c r="B145" s="4">
        <v>144</v>
      </c>
      <c r="C145" s="3" t="s">
        <v>5</v>
      </c>
      <c r="D145" s="3" t="s">
        <v>78</v>
      </c>
      <c r="E145" s="5">
        <v>2021.3</v>
      </c>
      <c r="F145" s="5">
        <v>109</v>
      </c>
      <c r="G145" s="81">
        <v>44256</v>
      </c>
      <c r="H145" s="5">
        <v>15552</v>
      </c>
      <c r="I145" s="5">
        <v>0</v>
      </c>
      <c r="J145" s="3" t="s">
        <v>0</v>
      </c>
      <c r="K145" s="5">
        <v>15477</v>
      </c>
      <c r="L145" s="5">
        <v>15627</v>
      </c>
      <c r="M145" s="5">
        <v>15587</v>
      </c>
      <c r="N145" s="5">
        <v>99.8</v>
      </c>
      <c r="O145" s="3" t="s">
        <v>27</v>
      </c>
      <c r="P145" s="5">
        <v>15473</v>
      </c>
      <c r="Q145" s="5">
        <v>0</v>
      </c>
      <c r="R145" s="111"/>
      <c r="S145" s="3"/>
    </row>
    <row r="146" spans="1:19" x14ac:dyDescent="0.25">
      <c r="A146" s="110" t="str">
        <f t="shared" si="2"/>
        <v>QueenslandCompletions43983Initial</v>
      </c>
      <c r="B146" s="4">
        <v>145</v>
      </c>
      <c r="C146" s="3" t="s">
        <v>5</v>
      </c>
      <c r="D146" s="3" t="s">
        <v>79</v>
      </c>
      <c r="E146" s="5">
        <v>2020.4</v>
      </c>
      <c r="F146" s="5">
        <v>105</v>
      </c>
      <c r="G146" s="81">
        <v>43983</v>
      </c>
      <c r="H146" s="5">
        <v>4013</v>
      </c>
      <c r="I146" s="5">
        <v>0</v>
      </c>
      <c r="J146" s="3" t="s">
        <v>31</v>
      </c>
      <c r="K146" s="5">
        <v>3928</v>
      </c>
      <c r="L146" s="5">
        <v>4098</v>
      </c>
      <c r="M146" s="5">
        <v>3918</v>
      </c>
      <c r="N146" s="5">
        <v>102.4</v>
      </c>
      <c r="O146" s="3" t="s">
        <v>27</v>
      </c>
      <c r="P146" s="5">
        <v>3776</v>
      </c>
      <c r="Q146" s="5">
        <v>0</v>
      </c>
      <c r="R146" s="111"/>
      <c r="S146" s="3"/>
    </row>
    <row r="147" spans="1:19" x14ac:dyDescent="0.25">
      <c r="A147" s="110" t="str">
        <f t="shared" si="2"/>
        <v>QueenslandCompletions439831st revision</v>
      </c>
      <c r="B147" s="4">
        <v>146</v>
      </c>
      <c r="C147" s="3" t="s">
        <v>5</v>
      </c>
      <c r="D147" s="3" t="s">
        <v>79</v>
      </c>
      <c r="E147" s="5">
        <v>2020.4</v>
      </c>
      <c r="F147" s="5">
        <v>106</v>
      </c>
      <c r="G147" s="81">
        <v>43983</v>
      </c>
      <c r="H147" s="5">
        <v>3954</v>
      </c>
      <c r="I147" s="5">
        <v>0</v>
      </c>
      <c r="J147" s="3" t="s">
        <v>0</v>
      </c>
      <c r="K147" s="5">
        <v>3898</v>
      </c>
      <c r="L147" s="5">
        <v>4010</v>
      </c>
      <c r="M147" s="5">
        <v>3918</v>
      </c>
      <c r="N147" s="5">
        <v>100.9</v>
      </c>
      <c r="O147" s="3" t="s">
        <v>27</v>
      </c>
      <c r="P147" s="5">
        <v>3867</v>
      </c>
      <c r="Q147" s="5">
        <v>0</v>
      </c>
      <c r="R147" s="111"/>
      <c r="S147" s="3"/>
    </row>
    <row r="148" spans="1:19" x14ac:dyDescent="0.25">
      <c r="A148" s="110" t="str">
        <f t="shared" si="2"/>
        <v>QueenslandCompletions44075Initial</v>
      </c>
      <c r="B148" s="4">
        <v>147</v>
      </c>
      <c r="C148" s="3" t="s">
        <v>5</v>
      </c>
      <c r="D148" s="3" t="s">
        <v>79</v>
      </c>
      <c r="E148" s="5">
        <v>2021.1</v>
      </c>
      <c r="F148" s="5">
        <v>106</v>
      </c>
      <c r="G148" s="81">
        <v>44075</v>
      </c>
      <c r="H148" s="5">
        <v>4429</v>
      </c>
      <c r="I148" s="5">
        <v>0</v>
      </c>
      <c r="J148" s="3" t="s">
        <v>31</v>
      </c>
      <c r="K148" s="5">
        <v>4321</v>
      </c>
      <c r="L148" s="5">
        <v>4537</v>
      </c>
      <c r="M148" s="5">
        <v>4369</v>
      </c>
      <c r="N148" s="5">
        <v>101.4</v>
      </c>
      <c r="O148" s="3" t="s">
        <v>28</v>
      </c>
      <c r="P148" s="5">
        <v>4180</v>
      </c>
      <c r="Q148" s="5">
        <v>0</v>
      </c>
      <c r="R148" s="111"/>
      <c r="S148" s="3"/>
    </row>
    <row r="149" spans="1:19" x14ac:dyDescent="0.25">
      <c r="A149" s="110" t="str">
        <f t="shared" si="2"/>
        <v>QueenslandCompletions440751st revision</v>
      </c>
      <c r="B149" s="4">
        <v>148</v>
      </c>
      <c r="C149" s="3" t="s">
        <v>5</v>
      </c>
      <c r="D149" s="3" t="s">
        <v>79</v>
      </c>
      <c r="E149" s="5">
        <v>2021.1</v>
      </c>
      <c r="F149" s="5">
        <v>107</v>
      </c>
      <c r="G149" s="81">
        <v>44075</v>
      </c>
      <c r="H149" s="5">
        <v>4406</v>
      </c>
      <c r="I149" s="5">
        <v>0</v>
      </c>
      <c r="J149" s="3" t="s">
        <v>0</v>
      </c>
      <c r="K149" s="5">
        <v>4363</v>
      </c>
      <c r="L149" s="5">
        <v>4449</v>
      </c>
      <c r="M149" s="5">
        <v>4369</v>
      </c>
      <c r="N149" s="5">
        <v>100.8</v>
      </c>
      <c r="O149" s="3" t="s">
        <v>28</v>
      </c>
      <c r="P149" s="5">
        <v>4315</v>
      </c>
      <c r="Q149" s="5">
        <v>0</v>
      </c>
      <c r="R149" s="111"/>
      <c r="S149" s="3"/>
    </row>
    <row r="150" spans="1:19" x14ac:dyDescent="0.25">
      <c r="A150" s="110" t="str">
        <f t="shared" si="2"/>
        <v>QueenslandCompletions44166Initial</v>
      </c>
      <c r="B150" s="4">
        <v>149</v>
      </c>
      <c r="C150" s="3" t="s">
        <v>5</v>
      </c>
      <c r="D150" s="3" t="s">
        <v>79</v>
      </c>
      <c r="E150" s="5">
        <v>2021.2</v>
      </c>
      <c r="F150" s="5">
        <v>107</v>
      </c>
      <c r="G150" s="81">
        <v>44166</v>
      </c>
      <c r="H150" s="5">
        <v>5531</v>
      </c>
      <c r="I150" s="5">
        <v>0</v>
      </c>
      <c r="J150" s="3" t="s">
        <v>31</v>
      </c>
      <c r="K150" s="5">
        <v>5389</v>
      </c>
      <c r="L150" s="5">
        <v>5673</v>
      </c>
      <c r="M150" s="5">
        <v>5453</v>
      </c>
      <c r="N150" s="5">
        <v>101.4</v>
      </c>
      <c r="O150" s="3" t="s">
        <v>28</v>
      </c>
      <c r="P150" s="5">
        <v>5234</v>
      </c>
      <c r="Q150" s="5">
        <v>0</v>
      </c>
      <c r="R150" s="111"/>
      <c r="S150" s="3"/>
    </row>
    <row r="151" spans="1:19" x14ac:dyDescent="0.25">
      <c r="A151" s="110" t="str">
        <f t="shared" si="2"/>
        <v>QueenslandCompletions441661st revision</v>
      </c>
      <c r="B151" s="4">
        <v>150</v>
      </c>
      <c r="C151" s="3" t="s">
        <v>5</v>
      </c>
      <c r="D151" s="3" t="s">
        <v>79</v>
      </c>
      <c r="E151" s="5">
        <v>2021.2</v>
      </c>
      <c r="F151" s="5">
        <v>108</v>
      </c>
      <c r="G151" s="81">
        <v>44166</v>
      </c>
      <c r="H151" s="5">
        <v>5494</v>
      </c>
      <c r="I151" s="5">
        <v>0</v>
      </c>
      <c r="J151" s="3" t="s">
        <v>0</v>
      </c>
      <c r="K151" s="5">
        <v>5439</v>
      </c>
      <c r="L151" s="5">
        <v>5549</v>
      </c>
      <c r="M151" s="5">
        <v>5453</v>
      </c>
      <c r="N151" s="5">
        <v>100.8</v>
      </c>
      <c r="O151" s="3" t="s">
        <v>28</v>
      </c>
      <c r="P151" s="5">
        <v>5383</v>
      </c>
      <c r="Q151" s="5">
        <v>0</v>
      </c>
      <c r="R151" s="111"/>
      <c r="S151" s="3"/>
    </row>
    <row r="152" spans="1:19" x14ac:dyDescent="0.25">
      <c r="A152" s="110" t="str">
        <f t="shared" si="2"/>
        <v>QueenslandCompletions44256Initial</v>
      </c>
      <c r="B152" s="4">
        <v>151</v>
      </c>
      <c r="C152" s="3" t="s">
        <v>5</v>
      </c>
      <c r="D152" s="3" t="s">
        <v>79</v>
      </c>
      <c r="E152" s="5">
        <v>2021.3</v>
      </c>
      <c r="F152" s="5">
        <v>108</v>
      </c>
      <c r="G152" s="81">
        <v>44256</v>
      </c>
      <c r="H152" s="5">
        <v>4639</v>
      </c>
      <c r="I152" s="5">
        <v>0</v>
      </c>
      <c r="J152" s="3" t="s">
        <v>31</v>
      </c>
      <c r="K152" s="5">
        <v>4539</v>
      </c>
      <c r="L152" s="5">
        <v>4739</v>
      </c>
      <c r="M152" s="5">
        <v>4621</v>
      </c>
      <c r="N152" s="5">
        <v>100.4</v>
      </c>
      <c r="O152" s="3" t="s">
        <v>28</v>
      </c>
      <c r="P152" s="5">
        <v>4395</v>
      </c>
      <c r="Q152" s="5">
        <v>0</v>
      </c>
      <c r="R152" s="111"/>
      <c r="S152" s="3"/>
    </row>
    <row r="153" spans="1:19" x14ac:dyDescent="0.25">
      <c r="A153" s="110" t="str">
        <f t="shared" si="2"/>
        <v>QueenslandCompletions442561st revision</v>
      </c>
      <c r="B153" s="4">
        <v>152</v>
      </c>
      <c r="C153" s="3" t="s">
        <v>5</v>
      </c>
      <c r="D153" s="3" t="s">
        <v>79</v>
      </c>
      <c r="E153" s="5">
        <v>2021.3</v>
      </c>
      <c r="F153" s="5">
        <v>109</v>
      </c>
      <c r="G153" s="81">
        <v>44256</v>
      </c>
      <c r="H153" s="5">
        <v>4656</v>
      </c>
      <c r="I153" s="5">
        <v>0</v>
      </c>
      <c r="J153" s="3" t="s">
        <v>0</v>
      </c>
      <c r="K153" s="5">
        <v>4625</v>
      </c>
      <c r="L153" s="5">
        <v>4687</v>
      </c>
      <c r="M153" s="5">
        <v>4621</v>
      </c>
      <c r="N153" s="5">
        <v>100.8</v>
      </c>
      <c r="O153" s="3" t="s">
        <v>28</v>
      </c>
      <c r="P153" s="5">
        <v>4567</v>
      </c>
      <c r="Q153" s="5">
        <v>0</v>
      </c>
      <c r="R153" s="111"/>
      <c r="S153" s="3"/>
    </row>
    <row r="154" spans="1:19" x14ac:dyDescent="0.25">
      <c r="A154" s="110" t="str">
        <f t="shared" si="2"/>
        <v>QueenslandIn-training43617Initial</v>
      </c>
      <c r="B154" s="4">
        <v>153</v>
      </c>
      <c r="C154" s="3" t="s">
        <v>5</v>
      </c>
      <c r="D154" s="3" t="s">
        <v>80</v>
      </c>
      <c r="E154" s="5">
        <v>2019.4</v>
      </c>
      <c r="F154" s="5">
        <v>101</v>
      </c>
      <c r="G154" s="81">
        <v>43617</v>
      </c>
      <c r="H154" s="5">
        <v>58796</v>
      </c>
      <c r="I154" s="5">
        <v>0</v>
      </c>
      <c r="J154" s="3" t="s">
        <v>31</v>
      </c>
      <c r="K154" s="5">
        <v>57804</v>
      </c>
      <c r="L154" s="5">
        <v>59788</v>
      </c>
      <c r="M154" s="5">
        <v>60465</v>
      </c>
      <c r="N154" s="5">
        <v>97.2</v>
      </c>
      <c r="O154" s="3" t="s">
        <v>27</v>
      </c>
      <c r="P154" s="5">
        <v>61596</v>
      </c>
      <c r="Q154" s="5">
        <v>0</v>
      </c>
      <c r="R154" s="111"/>
      <c r="S154" s="3"/>
    </row>
    <row r="155" spans="1:19" x14ac:dyDescent="0.25">
      <c r="A155" s="110" t="str">
        <f t="shared" si="2"/>
        <v>QueenslandIn-training436171st revision</v>
      </c>
      <c r="B155" s="4">
        <v>154</v>
      </c>
      <c r="C155" s="3" t="s">
        <v>5</v>
      </c>
      <c r="D155" s="3" t="s">
        <v>80</v>
      </c>
      <c r="E155" s="5">
        <v>2019.4</v>
      </c>
      <c r="F155" s="5">
        <v>102</v>
      </c>
      <c r="G155" s="81">
        <v>43617</v>
      </c>
      <c r="H155" s="5">
        <v>59489</v>
      </c>
      <c r="I155" s="5">
        <v>0</v>
      </c>
      <c r="J155" s="3" t="s">
        <v>0</v>
      </c>
      <c r="K155" s="5">
        <v>59029</v>
      </c>
      <c r="L155" s="5">
        <v>59949</v>
      </c>
      <c r="M155" s="5">
        <v>60465</v>
      </c>
      <c r="N155" s="5">
        <v>98.4</v>
      </c>
      <c r="O155" s="3" t="s">
        <v>27</v>
      </c>
      <c r="P155" s="5">
        <v>61105</v>
      </c>
      <c r="Q155" s="5">
        <v>0</v>
      </c>
      <c r="R155" s="111"/>
      <c r="S155" s="3"/>
    </row>
    <row r="156" spans="1:19" x14ac:dyDescent="0.25">
      <c r="A156" s="110" t="str">
        <f t="shared" si="2"/>
        <v>QueenslandIn-training43709Initial</v>
      </c>
      <c r="B156" s="4">
        <v>155</v>
      </c>
      <c r="C156" s="3" t="s">
        <v>5</v>
      </c>
      <c r="D156" s="3" t="s">
        <v>80</v>
      </c>
      <c r="E156" s="5">
        <v>2020.1</v>
      </c>
      <c r="F156" s="5">
        <v>102</v>
      </c>
      <c r="G156" s="81">
        <v>43709</v>
      </c>
      <c r="H156" s="5">
        <v>58612</v>
      </c>
      <c r="I156" s="5">
        <v>0</v>
      </c>
      <c r="J156" s="3" t="s">
        <v>31</v>
      </c>
      <c r="K156" s="5">
        <v>57922</v>
      </c>
      <c r="L156" s="5">
        <v>59302</v>
      </c>
      <c r="M156" s="5">
        <v>60293</v>
      </c>
      <c r="N156" s="5">
        <v>97.2</v>
      </c>
      <c r="O156" s="3" t="s">
        <v>27</v>
      </c>
      <c r="P156" s="5">
        <v>61165</v>
      </c>
      <c r="Q156" s="5">
        <v>0</v>
      </c>
      <c r="R156" s="111"/>
      <c r="S156" s="3"/>
    </row>
    <row r="157" spans="1:19" x14ac:dyDescent="0.25">
      <c r="A157" s="110" t="str">
        <f t="shared" si="2"/>
        <v>QueenslandIn-training437091st revision</v>
      </c>
      <c r="B157" s="4">
        <v>156</v>
      </c>
      <c r="C157" s="3" t="s">
        <v>5</v>
      </c>
      <c r="D157" s="3" t="s">
        <v>80</v>
      </c>
      <c r="E157" s="5">
        <v>2020.1</v>
      </c>
      <c r="F157" s="5">
        <v>103</v>
      </c>
      <c r="G157" s="81">
        <v>43709</v>
      </c>
      <c r="H157" s="5">
        <v>59310</v>
      </c>
      <c r="I157" s="5">
        <v>0</v>
      </c>
      <c r="J157" s="3" t="s">
        <v>0</v>
      </c>
      <c r="K157" s="5">
        <v>58927</v>
      </c>
      <c r="L157" s="5">
        <v>59693</v>
      </c>
      <c r="M157" s="5">
        <v>60293</v>
      </c>
      <c r="N157" s="5">
        <v>98.4</v>
      </c>
      <c r="O157" s="3" t="s">
        <v>27</v>
      </c>
      <c r="P157" s="5">
        <v>60916</v>
      </c>
      <c r="Q157" s="5">
        <v>0</v>
      </c>
      <c r="R157" s="111"/>
      <c r="S157" s="3"/>
    </row>
    <row r="158" spans="1:19" x14ac:dyDescent="0.25">
      <c r="A158" s="110" t="str">
        <f t="shared" si="2"/>
        <v>QueenslandIn-training43800Initial</v>
      </c>
      <c r="B158" s="4">
        <v>157</v>
      </c>
      <c r="C158" s="3" t="s">
        <v>5</v>
      </c>
      <c r="D158" s="3" t="s">
        <v>80</v>
      </c>
      <c r="E158" s="5">
        <v>2020.2</v>
      </c>
      <c r="F158" s="5">
        <v>103</v>
      </c>
      <c r="G158" s="81">
        <v>43800</v>
      </c>
      <c r="H158" s="5">
        <v>55293</v>
      </c>
      <c r="I158" s="5">
        <v>0</v>
      </c>
      <c r="J158" s="3" t="s">
        <v>31</v>
      </c>
      <c r="K158" s="5">
        <v>54754</v>
      </c>
      <c r="L158" s="5">
        <v>55832</v>
      </c>
      <c r="M158" s="5">
        <v>56847</v>
      </c>
      <c r="N158" s="5">
        <v>97.3</v>
      </c>
      <c r="O158" s="3" t="s">
        <v>27</v>
      </c>
      <c r="P158" s="5">
        <v>57869</v>
      </c>
      <c r="Q158" s="5">
        <v>0</v>
      </c>
      <c r="R158" s="111"/>
      <c r="S158" s="3"/>
    </row>
    <row r="159" spans="1:19" x14ac:dyDescent="0.25">
      <c r="A159" s="110" t="str">
        <f t="shared" si="2"/>
        <v>QueenslandIn-training438001st revision</v>
      </c>
      <c r="B159" s="4">
        <v>158</v>
      </c>
      <c r="C159" s="3" t="s">
        <v>5</v>
      </c>
      <c r="D159" s="3" t="s">
        <v>80</v>
      </c>
      <c r="E159" s="5">
        <v>2020.2</v>
      </c>
      <c r="F159" s="5">
        <v>104</v>
      </c>
      <c r="G159" s="81">
        <v>43800</v>
      </c>
      <c r="H159" s="5">
        <v>55936</v>
      </c>
      <c r="I159" s="5">
        <v>0</v>
      </c>
      <c r="J159" s="3" t="s">
        <v>0</v>
      </c>
      <c r="K159" s="5">
        <v>55575</v>
      </c>
      <c r="L159" s="5">
        <v>56297</v>
      </c>
      <c r="M159" s="5">
        <v>56847</v>
      </c>
      <c r="N159" s="5">
        <v>98.4</v>
      </c>
      <c r="O159" s="3" t="s">
        <v>27</v>
      </c>
      <c r="P159" s="5">
        <v>57533</v>
      </c>
      <c r="Q159" s="5">
        <v>0</v>
      </c>
      <c r="R159" s="111"/>
      <c r="S159" s="3"/>
    </row>
    <row r="160" spans="1:19" x14ac:dyDescent="0.25">
      <c r="A160" s="110" t="str">
        <f t="shared" si="2"/>
        <v>QueenslandIn-training43891Initial</v>
      </c>
      <c r="B160" s="4">
        <v>159</v>
      </c>
      <c r="C160" s="3" t="s">
        <v>5</v>
      </c>
      <c r="D160" s="3" t="s">
        <v>80</v>
      </c>
      <c r="E160" s="5">
        <v>2020.3</v>
      </c>
      <c r="F160" s="5">
        <v>104</v>
      </c>
      <c r="G160" s="81">
        <v>43891</v>
      </c>
      <c r="H160" s="5">
        <v>57381</v>
      </c>
      <c r="I160" s="5">
        <v>0</v>
      </c>
      <c r="J160" s="3" t="s">
        <v>31</v>
      </c>
      <c r="K160" s="5">
        <v>56840</v>
      </c>
      <c r="L160" s="5">
        <v>57922</v>
      </c>
      <c r="M160" s="5">
        <v>58705</v>
      </c>
      <c r="N160" s="5">
        <v>97.7</v>
      </c>
      <c r="O160" s="3" t="s">
        <v>27</v>
      </c>
      <c r="P160" s="5">
        <v>59687</v>
      </c>
      <c r="Q160" s="5">
        <v>0</v>
      </c>
      <c r="R160" s="111"/>
      <c r="S160" s="3"/>
    </row>
    <row r="161" spans="1:19" x14ac:dyDescent="0.25">
      <c r="A161" s="110" t="str">
        <f t="shared" si="2"/>
        <v>QueenslandIn-training438911st revision</v>
      </c>
      <c r="B161" s="4">
        <v>160</v>
      </c>
      <c r="C161" s="3" t="s">
        <v>5</v>
      </c>
      <c r="D161" s="3" t="s">
        <v>80</v>
      </c>
      <c r="E161" s="5">
        <v>2020.3</v>
      </c>
      <c r="F161" s="5">
        <v>105</v>
      </c>
      <c r="G161" s="81">
        <v>43891</v>
      </c>
      <c r="H161" s="5">
        <v>57798</v>
      </c>
      <c r="I161" s="5">
        <v>0</v>
      </c>
      <c r="J161" s="3" t="s">
        <v>0</v>
      </c>
      <c r="K161" s="5">
        <v>57423</v>
      </c>
      <c r="L161" s="5">
        <v>58173</v>
      </c>
      <c r="M161" s="5">
        <v>58705</v>
      </c>
      <c r="N161" s="5">
        <v>98.5</v>
      </c>
      <c r="O161" s="3" t="s">
        <v>27</v>
      </c>
      <c r="P161" s="5">
        <v>59324</v>
      </c>
      <c r="Q161" s="5">
        <v>0</v>
      </c>
      <c r="R161" s="111"/>
      <c r="S161" s="3"/>
    </row>
    <row r="162" spans="1:19" x14ac:dyDescent="0.25">
      <c r="A162" s="110" t="str">
        <f t="shared" si="2"/>
        <v>South AustraliaCancellations/withdrawals43617Initial</v>
      </c>
      <c r="B162" s="4">
        <v>161</v>
      </c>
      <c r="C162" s="3" t="s">
        <v>6</v>
      </c>
      <c r="D162" s="3" t="s">
        <v>77</v>
      </c>
      <c r="E162" s="5">
        <v>2019.4</v>
      </c>
      <c r="F162" s="5">
        <v>101</v>
      </c>
      <c r="G162" s="81">
        <v>43617</v>
      </c>
      <c r="H162" s="5">
        <v>950</v>
      </c>
      <c r="I162" s="5">
        <v>0</v>
      </c>
      <c r="J162" s="3" t="s">
        <v>31</v>
      </c>
      <c r="K162" s="5">
        <v>734</v>
      </c>
      <c r="L162" s="5">
        <v>1166</v>
      </c>
      <c r="M162" s="5">
        <v>844</v>
      </c>
      <c r="N162" s="5">
        <v>112.6</v>
      </c>
      <c r="O162" s="3" t="s">
        <v>28</v>
      </c>
      <c r="P162" s="5">
        <v>698</v>
      </c>
      <c r="Q162" s="5">
        <v>0</v>
      </c>
      <c r="R162" s="111"/>
      <c r="S162" s="3"/>
    </row>
    <row r="163" spans="1:19" x14ac:dyDescent="0.25">
      <c r="A163" s="110" t="str">
        <f t="shared" si="2"/>
        <v>South AustraliaCancellations/withdrawals436171st revision</v>
      </c>
      <c r="B163" s="4">
        <v>162</v>
      </c>
      <c r="C163" s="3" t="s">
        <v>6</v>
      </c>
      <c r="D163" s="3" t="s">
        <v>77</v>
      </c>
      <c r="E163" s="5">
        <v>2019.4</v>
      </c>
      <c r="F163" s="5">
        <v>102</v>
      </c>
      <c r="G163" s="81">
        <v>43617</v>
      </c>
      <c r="H163" s="5">
        <v>874</v>
      </c>
      <c r="I163" s="5">
        <v>0</v>
      </c>
      <c r="J163" s="3" t="s">
        <v>0</v>
      </c>
      <c r="K163" s="5">
        <v>772</v>
      </c>
      <c r="L163" s="5">
        <v>976</v>
      </c>
      <c r="M163" s="5">
        <v>844</v>
      </c>
      <c r="N163" s="5">
        <v>103.6</v>
      </c>
      <c r="O163" s="3" t="s">
        <v>28</v>
      </c>
      <c r="P163" s="5">
        <v>758</v>
      </c>
      <c r="Q163" s="5">
        <v>0</v>
      </c>
      <c r="R163" s="111"/>
      <c r="S163" s="3"/>
    </row>
    <row r="164" spans="1:19" x14ac:dyDescent="0.25">
      <c r="A164" s="110" t="str">
        <f t="shared" si="2"/>
        <v>South AustraliaCancellations/withdrawals43709Initial</v>
      </c>
      <c r="B164" s="4">
        <v>163</v>
      </c>
      <c r="C164" s="3" t="s">
        <v>6</v>
      </c>
      <c r="D164" s="3" t="s">
        <v>77</v>
      </c>
      <c r="E164" s="5">
        <v>2020.1</v>
      </c>
      <c r="F164" s="5">
        <v>102</v>
      </c>
      <c r="G164" s="81">
        <v>43709</v>
      </c>
      <c r="H164" s="5">
        <v>910</v>
      </c>
      <c r="I164" s="5">
        <v>936</v>
      </c>
      <c r="J164" s="3" t="s">
        <v>31</v>
      </c>
      <c r="K164" s="5">
        <v>688</v>
      </c>
      <c r="L164" s="5">
        <v>1132</v>
      </c>
      <c r="M164" s="5">
        <v>864</v>
      </c>
      <c r="N164" s="5">
        <v>105.3</v>
      </c>
      <c r="O164" s="3" t="s">
        <v>28</v>
      </c>
      <c r="P164" s="5">
        <v>707</v>
      </c>
      <c r="Q164" s="5">
        <v>108.3</v>
      </c>
      <c r="R164" s="111"/>
      <c r="S164" s="3"/>
    </row>
    <row r="165" spans="1:19" x14ac:dyDescent="0.25">
      <c r="A165" s="110" t="str">
        <f t="shared" si="2"/>
        <v>South AustraliaCancellations/withdrawals437091st revision</v>
      </c>
      <c r="B165" s="4">
        <v>164</v>
      </c>
      <c r="C165" s="3" t="s">
        <v>6</v>
      </c>
      <c r="D165" s="3" t="s">
        <v>77</v>
      </c>
      <c r="E165" s="5">
        <v>2020.1</v>
      </c>
      <c r="F165" s="5">
        <v>103</v>
      </c>
      <c r="G165" s="81">
        <v>43709</v>
      </c>
      <c r="H165" s="5">
        <v>883</v>
      </c>
      <c r="I165" s="5">
        <v>0</v>
      </c>
      <c r="J165" s="3" t="s">
        <v>0</v>
      </c>
      <c r="K165" s="5">
        <v>787</v>
      </c>
      <c r="L165" s="5">
        <v>979</v>
      </c>
      <c r="M165" s="5">
        <v>864</v>
      </c>
      <c r="N165" s="5">
        <v>102.2</v>
      </c>
      <c r="O165" s="3" t="s">
        <v>28</v>
      </c>
      <c r="P165" s="5">
        <v>771</v>
      </c>
      <c r="Q165" s="5">
        <v>0</v>
      </c>
      <c r="R165" s="111"/>
      <c r="S165" s="3"/>
    </row>
    <row r="166" spans="1:19" x14ac:dyDescent="0.25">
      <c r="A166" s="110" t="str">
        <f t="shared" si="2"/>
        <v>South AustraliaCancellations/withdrawals43800Initial</v>
      </c>
      <c r="B166" s="4">
        <v>165</v>
      </c>
      <c r="C166" s="3" t="s">
        <v>6</v>
      </c>
      <c r="D166" s="3" t="s">
        <v>77</v>
      </c>
      <c r="E166" s="5">
        <v>2020.2</v>
      </c>
      <c r="F166" s="5">
        <v>103</v>
      </c>
      <c r="G166" s="81">
        <v>43800</v>
      </c>
      <c r="H166" s="5">
        <v>785</v>
      </c>
      <c r="I166" s="5">
        <v>0</v>
      </c>
      <c r="J166" s="3" t="s">
        <v>31</v>
      </c>
      <c r="K166" s="5">
        <v>672</v>
      </c>
      <c r="L166" s="5">
        <v>898</v>
      </c>
      <c r="M166" s="5">
        <v>799</v>
      </c>
      <c r="N166" s="5">
        <v>98.2</v>
      </c>
      <c r="O166" s="3" t="s">
        <v>28</v>
      </c>
      <c r="P166" s="5">
        <v>612</v>
      </c>
      <c r="Q166" s="5">
        <v>0</v>
      </c>
      <c r="R166" s="111"/>
      <c r="S166" s="3"/>
    </row>
    <row r="167" spans="1:19" x14ac:dyDescent="0.25">
      <c r="A167" s="110" t="str">
        <f t="shared" si="2"/>
        <v>South AustraliaCancellations/withdrawals438001st revision</v>
      </c>
      <c r="B167" s="4">
        <v>166</v>
      </c>
      <c r="C167" s="3" t="s">
        <v>6</v>
      </c>
      <c r="D167" s="3" t="s">
        <v>77</v>
      </c>
      <c r="E167" s="5">
        <v>2020.2</v>
      </c>
      <c r="F167" s="5">
        <v>104</v>
      </c>
      <c r="G167" s="81">
        <v>43800</v>
      </c>
      <c r="H167" s="5">
        <v>804</v>
      </c>
      <c r="I167" s="5">
        <v>0</v>
      </c>
      <c r="J167" s="3" t="s">
        <v>0</v>
      </c>
      <c r="K167" s="5">
        <v>716</v>
      </c>
      <c r="L167" s="5">
        <v>892</v>
      </c>
      <c r="M167" s="5">
        <v>799</v>
      </c>
      <c r="N167" s="5">
        <v>100.6</v>
      </c>
      <c r="O167" s="3" t="s">
        <v>28</v>
      </c>
      <c r="P167" s="5">
        <v>704</v>
      </c>
      <c r="Q167" s="5">
        <v>0</v>
      </c>
      <c r="R167" s="111"/>
      <c r="S167" s="3"/>
    </row>
    <row r="168" spans="1:19" x14ac:dyDescent="0.25">
      <c r="A168" s="110" t="str">
        <f t="shared" si="2"/>
        <v>South AustraliaCancellations/withdrawals43891Initial</v>
      </c>
      <c r="B168" s="4">
        <v>167</v>
      </c>
      <c r="C168" s="3" t="s">
        <v>6</v>
      </c>
      <c r="D168" s="3" t="s">
        <v>77</v>
      </c>
      <c r="E168" s="5">
        <v>2020.3</v>
      </c>
      <c r="F168" s="5">
        <v>104</v>
      </c>
      <c r="G168" s="81">
        <v>43891</v>
      </c>
      <c r="H168" s="5">
        <v>830</v>
      </c>
      <c r="I168" s="5">
        <v>0</v>
      </c>
      <c r="J168" s="3" t="s">
        <v>31</v>
      </c>
      <c r="K168" s="5">
        <v>709</v>
      </c>
      <c r="L168" s="5">
        <v>951</v>
      </c>
      <c r="M168" s="5">
        <v>866</v>
      </c>
      <c r="N168" s="5">
        <v>95.8</v>
      </c>
      <c r="O168" s="3" t="s">
        <v>28</v>
      </c>
      <c r="P168" s="5">
        <v>652</v>
      </c>
      <c r="Q168" s="5">
        <v>0</v>
      </c>
      <c r="R168" s="111"/>
      <c r="S168" s="3"/>
    </row>
    <row r="169" spans="1:19" x14ac:dyDescent="0.25">
      <c r="A169" s="110" t="str">
        <f t="shared" si="2"/>
        <v>South AustraliaCancellations/withdrawals438911st revision</v>
      </c>
      <c r="B169" s="4">
        <v>168</v>
      </c>
      <c r="C169" s="3" t="s">
        <v>6</v>
      </c>
      <c r="D169" s="3" t="s">
        <v>77</v>
      </c>
      <c r="E169" s="5">
        <v>2020.3</v>
      </c>
      <c r="F169" s="5">
        <v>105</v>
      </c>
      <c r="G169" s="81">
        <v>43891</v>
      </c>
      <c r="H169" s="5">
        <v>862</v>
      </c>
      <c r="I169" s="5">
        <v>0</v>
      </c>
      <c r="J169" s="3" t="s">
        <v>0</v>
      </c>
      <c r="K169" s="5">
        <v>785</v>
      </c>
      <c r="L169" s="5">
        <v>939</v>
      </c>
      <c r="M169" s="5">
        <v>866</v>
      </c>
      <c r="N169" s="5">
        <v>99.5</v>
      </c>
      <c r="O169" s="3" t="s">
        <v>28</v>
      </c>
      <c r="P169" s="5">
        <v>761</v>
      </c>
      <c r="Q169" s="5">
        <v>0</v>
      </c>
      <c r="R169" s="111"/>
      <c r="S169" s="3"/>
    </row>
    <row r="170" spans="1:19" x14ac:dyDescent="0.25">
      <c r="A170" s="110" t="str">
        <f t="shared" si="2"/>
        <v>South AustraliaCommencements43983Initial</v>
      </c>
      <c r="B170" s="4">
        <v>169</v>
      </c>
      <c r="C170" s="3" t="s">
        <v>6</v>
      </c>
      <c r="D170" s="3" t="s">
        <v>78</v>
      </c>
      <c r="E170" s="5">
        <v>2020.4</v>
      </c>
      <c r="F170" s="5">
        <v>105</v>
      </c>
      <c r="G170" s="81">
        <v>43983</v>
      </c>
      <c r="H170" s="5">
        <v>1753</v>
      </c>
      <c r="I170" s="5">
        <v>0</v>
      </c>
      <c r="J170" s="3" t="s">
        <v>31</v>
      </c>
      <c r="K170" s="5">
        <v>1694</v>
      </c>
      <c r="L170" s="5">
        <v>1812</v>
      </c>
      <c r="M170" s="5">
        <v>1726</v>
      </c>
      <c r="N170" s="5">
        <v>101.6</v>
      </c>
      <c r="O170" s="3" t="s">
        <v>28</v>
      </c>
      <c r="P170" s="5">
        <v>1685</v>
      </c>
      <c r="Q170" s="5">
        <v>0</v>
      </c>
      <c r="R170" s="111"/>
      <c r="S170" s="3"/>
    </row>
    <row r="171" spans="1:19" x14ac:dyDescent="0.25">
      <c r="A171" s="110" t="str">
        <f t="shared" si="2"/>
        <v>South AustraliaCommencements439831st revision</v>
      </c>
      <c r="B171" s="4">
        <v>170</v>
      </c>
      <c r="C171" s="3" t="s">
        <v>6</v>
      </c>
      <c r="D171" s="3" t="s">
        <v>78</v>
      </c>
      <c r="E171" s="5">
        <v>2020.4</v>
      </c>
      <c r="F171" s="5">
        <v>106</v>
      </c>
      <c r="G171" s="81">
        <v>43983</v>
      </c>
      <c r="H171" s="5">
        <v>1735</v>
      </c>
      <c r="I171" s="5">
        <v>0</v>
      </c>
      <c r="J171" s="3" t="s">
        <v>0</v>
      </c>
      <c r="K171" s="5">
        <v>1724</v>
      </c>
      <c r="L171" s="5">
        <v>1746</v>
      </c>
      <c r="M171" s="5">
        <v>1726</v>
      </c>
      <c r="N171" s="5">
        <v>100.5</v>
      </c>
      <c r="O171" s="3" t="s">
        <v>28</v>
      </c>
      <c r="P171" s="5">
        <v>1724</v>
      </c>
      <c r="Q171" s="5">
        <v>0</v>
      </c>
      <c r="R171" s="111"/>
      <c r="S171" s="3"/>
    </row>
    <row r="172" spans="1:19" x14ac:dyDescent="0.25">
      <c r="A172" s="110" t="str">
        <f t="shared" si="2"/>
        <v>South AustraliaCommencements44075Initial</v>
      </c>
      <c r="B172" s="4">
        <v>171</v>
      </c>
      <c r="C172" s="3" t="s">
        <v>6</v>
      </c>
      <c r="D172" s="3" t="s">
        <v>78</v>
      </c>
      <c r="E172" s="5">
        <v>2021.1</v>
      </c>
      <c r="F172" s="5">
        <v>106</v>
      </c>
      <c r="G172" s="81">
        <v>44075</v>
      </c>
      <c r="H172" s="5">
        <v>2156</v>
      </c>
      <c r="I172" s="5">
        <v>0</v>
      </c>
      <c r="J172" s="3" t="s">
        <v>31</v>
      </c>
      <c r="K172" s="5">
        <v>2078</v>
      </c>
      <c r="L172" s="5">
        <v>2234</v>
      </c>
      <c r="M172" s="5">
        <v>2128</v>
      </c>
      <c r="N172" s="5">
        <v>101.3</v>
      </c>
      <c r="O172" s="3" t="s">
        <v>28</v>
      </c>
      <c r="P172" s="5">
        <v>2077</v>
      </c>
      <c r="Q172" s="5">
        <v>0</v>
      </c>
      <c r="R172" s="111"/>
      <c r="S172" s="3"/>
    </row>
    <row r="173" spans="1:19" x14ac:dyDescent="0.25">
      <c r="A173" s="110" t="str">
        <f t="shared" si="2"/>
        <v>South AustraliaCommencements440751st revision</v>
      </c>
      <c r="B173" s="4">
        <v>172</v>
      </c>
      <c r="C173" s="3" t="s">
        <v>6</v>
      </c>
      <c r="D173" s="3" t="s">
        <v>78</v>
      </c>
      <c r="E173" s="5">
        <v>2021.1</v>
      </c>
      <c r="F173" s="5">
        <v>107</v>
      </c>
      <c r="G173" s="81">
        <v>44075</v>
      </c>
      <c r="H173" s="5">
        <v>2135</v>
      </c>
      <c r="I173" s="5">
        <v>0</v>
      </c>
      <c r="J173" s="3" t="s">
        <v>0</v>
      </c>
      <c r="K173" s="5">
        <v>2124</v>
      </c>
      <c r="L173" s="5">
        <v>2146</v>
      </c>
      <c r="M173" s="5">
        <v>2128</v>
      </c>
      <c r="N173" s="5">
        <v>100.3</v>
      </c>
      <c r="O173" s="3" t="s">
        <v>28</v>
      </c>
      <c r="P173" s="5">
        <v>2121</v>
      </c>
      <c r="Q173" s="5">
        <v>0</v>
      </c>
      <c r="R173" s="111"/>
      <c r="S173" s="3"/>
    </row>
    <row r="174" spans="1:19" x14ac:dyDescent="0.25">
      <c r="A174" s="110" t="str">
        <f t="shared" si="2"/>
        <v>South AustraliaCommencements44166Initial</v>
      </c>
      <c r="B174" s="4">
        <v>173</v>
      </c>
      <c r="C174" s="3" t="s">
        <v>6</v>
      </c>
      <c r="D174" s="3" t="s">
        <v>78</v>
      </c>
      <c r="E174" s="5">
        <v>2021.2</v>
      </c>
      <c r="F174" s="5">
        <v>107</v>
      </c>
      <c r="G174" s="81">
        <v>44166</v>
      </c>
      <c r="H174" s="5">
        <v>4185</v>
      </c>
      <c r="I174" s="5">
        <v>0</v>
      </c>
      <c r="J174" s="3" t="s">
        <v>31</v>
      </c>
      <c r="K174" s="5">
        <v>4040</v>
      </c>
      <c r="L174" s="5">
        <v>4330</v>
      </c>
      <c r="M174" s="5">
        <v>4414</v>
      </c>
      <c r="N174" s="5">
        <v>94.8</v>
      </c>
      <c r="O174" s="3" t="s">
        <v>27</v>
      </c>
      <c r="P174" s="5">
        <v>4039</v>
      </c>
      <c r="Q174" s="5">
        <v>0</v>
      </c>
      <c r="R174" s="111"/>
      <c r="S174" s="3"/>
    </row>
    <row r="175" spans="1:19" x14ac:dyDescent="0.25">
      <c r="A175" s="110" t="str">
        <f t="shared" si="2"/>
        <v>South AustraliaCommencements441661st revision</v>
      </c>
      <c r="B175" s="4">
        <v>174</v>
      </c>
      <c r="C175" s="3" t="s">
        <v>6</v>
      </c>
      <c r="D175" s="3" t="s">
        <v>78</v>
      </c>
      <c r="E175" s="5">
        <v>2021.2</v>
      </c>
      <c r="F175" s="5">
        <v>108</v>
      </c>
      <c r="G175" s="81">
        <v>44166</v>
      </c>
      <c r="H175" s="5">
        <v>4368</v>
      </c>
      <c r="I175" s="5">
        <v>0</v>
      </c>
      <c r="J175" s="3" t="s">
        <v>0</v>
      </c>
      <c r="K175" s="5">
        <v>4333</v>
      </c>
      <c r="L175" s="5">
        <v>4403</v>
      </c>
      <c r="M175" s="5">
        <v>4414</v>
      </c>
      <c r="N175" s="5">
        <v>99</v>
      </c>
      <c r="O175" s="3" t="s">
        <v>27</v>
      </c>
      <c r="P175" s="5">
        <v>4343</v>
      </c>
      <c r="Q175" s="5">
        <v>0</v>
      </c>
      <c r="R175" s="111"/>
      <c r="S175" s="3"/>
    </row>
    <row r="176" spans="1:19" x14ac:dyDescent="0.25">
      <c r="A176" s="110" t="str">
        <f t="shared" si="2"/>
        <v>South AustraliaCommencements44256Initial</v>
      </c>
      <c r="B176" s="4">
        <v>175</v>
      </c>
      <c r="C176" s="3" t="s">
        <v>6</v>
      </c>
      <c r="D176" s="3" t="s">
        <v>78</v>
      </c>
      <c r="E176" s="5">
        <v>2021.3</v>
      </c>
      <c r="F176" s="5">
        <v>108</v>
      </c>
      <c r="G176" s="81">
        <v>44256</v>
      </c>
      <c r="H176" s="5">
        <v>4229</v>
      </c>
      <c r="I176" s="5">
        <v>0</v>
      </c>
      <c r="J176" s="3" t="s">
        <v>31</v>
      </c>
      <c r="K176" s="5">
        <v>4073</v>
      </c>
      <c r="L176" s="5">
        <v>4385</v>
      </c>
      <c r="M176" s="5">
        <v>4369</v>
      </c>
      <c r="N176" s="5">
        <v>96.8</v>
      </c>
      <c r="O176" s="3" t="s">
        <v>28</v>
      </c>
      <c r="P176" s="5">
        <v>4098</v>
      </c>
      <c r="Q176" s="5">
        <v>0</v>
      </c>
      <c r="R176" s="111"/>
      <c r="S176" s="3"/>
    </row>
    <row r="177" spans="1:19" x14ac:dyDescent="0.25">
      <c r="A177" s="110" t="str">
        <f t="shared" si="2"/>
        <v>South AustraliaCommencements442561st revision</v>
      </c>
      <c r="B177" s="4">
        <v>176</v>
      </c>
      <c r="C177" s="3" t="s">
        <v>6</v>
      </c>
      <c r="D177" s="3" t="s">
        <v>78</v>
      </c>
      <c r="E177" s="5">
        <v>2021.3</v>
      </c>
      <c r="F177" s="5">
        <v>109</v>
      </c>
      <c r="G177" s="81">
        <v>44256</v>
      </c>
      <c r="H177" s="5">
        <v>4344</v>
      </c>
      <c r="I177" s="5">
        <v>0</v>
      </c>
      <c r="J177" s="3" t="s">
        <v>0</v>
      </c>
      <c r="K177" s="5">
        <v>4311</v>
      </c>
      <c r="L177" s="5">
        <v>4377</v>
      </c>
      <c r="M177" s="5">
        <v>4369</v>
      </c>
      <c r="N177" s="5">
        <v>99.4</v>
      </c>
      <c r="O177" s="3" t="s">
        <v>28</v>
      </c>
      <c r="P177" s="5">
        <v>4324</v>
      </c>
      <c r="Q177" s="5">
        <v>0</v>
      </c>
      <c r="R177" s="111"/>
      <c r="S177" s="3"/>
    </row>
    <row r="178" spans="1:19" x14ac:dyDescent="0.25">
      <c r="A178" s="110" t="str">
        <f t="shared" si="2"/>
        <v>South AustraliaCompletions43983Initial</v>
      </c>
      <c r="B178" s="4">
        <v>177</v>
      </c>
      <c r="C178" s="3" t="s">
        <v>6</v>
      </c>
      <c r="D178" s="3" t="s">
        <v>79</v>
      </c>
      <c r="E178" s="5">
        <v>2020.4</v>
      </c>
      <c r="F178" s="5">
        <v>105</v>
      </c>
      <c r="G178" s="81">
        <v>43983</v>
      </c>
      <c r="H178" s="5">
        <v>956</v>
      </c>
      <c r="I178" s="5">
        <v>0</v>
      </c>
      <c r="J178" s="3" t="s">
        <v>31</v>
      </c>
      <c r="K178" s="5">
        <v>909</v>
      </c>
      <c r="L178" s="5">
        <v>1003</v>
      </c>
      <c r="M178" s="5">
        <v>902</v>
      </c>
      <c r="N178" s="5">
        <v>106</v>
      </c>
      <c r="O178" s="3" t="s">
        <v>27</v>
      </c>
      <c r="P178" s="5">
        <v>847</v>
      </c>
      <c r="Q178" s="5">
        <v>0</v>
      </c>
      <c r="R178" s="111"/>
      <c r="S178" s="3"/>
    </row>
    <row r="179" spans="1:19" x14ac:dyDescent="0.25">
      <c r="A179" s="110" t="str">
        <f t="shared" si="2"/>
        <v>South AustraliaCompletions439831st revision</v>
      </c>
      <c r="B179" s="4">
        <v>178</v>
      </c>
      <c r="C179" s="3" t="s">
        <v>6</v>
      </c>
      <c r="D179" s="3" t="s">
        <v>79</v>
      </c>
      <c r="E179" s="5">
        <v>2020.4</v>
      </c>
      <c r="F179" s="5">
        <v>106</v>
      </c>
      <c r="G179" s="81">
        <v>43983</v>
      </c>
      <c r="H179" s="5">
        <v>943</v>
      </c>
      <c r="I179" s="5">
        <v>0</v>
      </c>
      <c r="J179" s="3" t="s">
        <v>0</v>
      </c>
      <c r="K179" s="5">
        <v>905</v>
      </c>
      <c r="L179" s="5">
        <v>981</v>
      </c>
      <c r="M179" s="5">
        <v>902</v>
      </c>
      <c r="N179" s="5">
        <v>104.5</v>
      </c>
      <c r="O179" s="3" t="s">
        <v>27</v>
      </c>
      <c r="P179" s="5">
        <v>884</v>
      </c>
      <c r="Q179" s="5">
        <v>0</v>
      </c>
      <c r="R179" s="111"/>
      <c r="S179" s="3"/>
    </row>
    <row r="180" spans="1:19" x14ac:dyDescent="0.25">
      <c r="A180" s="110" t="str">
        <f t="shared" si="2"/>
        <v>South AustraliaCompletions44075Initial</v>
      </c>
      <c r="B180" s="4">
        <v>179</v>
      </c>
      <c r="C180" s="3" t="s">
        <v>6</v>
      </c>
      <c r="D180" s="3" t="s">
        <v>79</v>
      </c>
      <c r="E180" s="5">
        <v>2021.1</v>
      </c>
      <c r="F180" s="5">
        <v>106</v>
      </c>
      <c r="G180" s="81">
        <v>44075</v>
      </c>
      <c r="H180" s="5">
        <v>871</v>
      </c>
      <c r="I180" s="5">
        <v>0</v>
      </c>
      <c r="J180" s="3" t="s">
        <v>31</v>
      </c>
      <c r="K180" s="5">
        <v>820</v>
      </c>
      <c r="L180" s="5">
        <v>922</v>
      </c>
      <c r="M180" s="5">
        <v>885</v>
      </c>
      <c r="N180" s="5">
        <v>98.4</v>
      </c>
      <c r="O180" s="3" t="s">
        <v>28</v>
      </c>
      <c r="P180" s="5">
        <v>770</v>
      </c>
      <c r="Q180" s="5">
        <v>0</v>
      </c>
      <c r="R180" s="111"/>
      <c r="S180" s="3"/>
    </row>
    <row r="181" spans="1:19" x14ac:dyDescent="0.25">
      <c r="A181" s="110" t="str">
        <f t="shared" si="2"/>
        <v>South AustraliaCompletions440751st revision</v>
      </c>
      <c r="B181" s="4">
        <v>180</v>
      </c>
      <c r="C181" s="3" t="s">
        <v>6</v>
      </c>
      <c r="D181" s="3" t="s">
        <v>79</v>
      </c>
      <c r="E181" s="5">
        <v>2021.1</v>
      </c>
      <c r="F181" s="5">
        <v>107</v>
      </c>
      <c r="G181" s="81">
        <v>44075</v>
      </c>
      <c r="H181" s="5">
        <v>892</v>
      </c>
      <c r="I181" s="5">
        <v>0</v>
      </c>
      <c r="J181" s="3" t="s">
        <v>0</v>
      </c>
      <c r="K181" s="5">
        <v>866</v>
      </c>
      <c r="L181" s="5">
        <v>918</v>
      </c>
      <c r="M181" s="5">
        <v>885</v>
      </c>
      <c r="N181" s="5">
        <v>100.8</v>
      </c>
      <c r="O181" s="3" t="s">
        <v>28</v>
      </c>
      <c r="P181" s="5">
        <v>829</v>
      </c>
      <c r="Q181" s="5">
        <v>0</v>
      </c>
      <c r="R181" s="111"/>
      <c r="S181" s="3"/>
    </row>
    <row r="182" spans="1:19" x14ac:dyDescent="0.25">
      <c r="A182" s="110" t="str">
        <f t="shared" si="2"/>
        <v>South AustraliaCompletions44166Initial</v>
      </c>
      <c r="B182" s="4">
        <v>181</v>
      </c>
      <c r="C182" s="3" t="s">
        <v>6</v>
      </c>
      <c r="D182" s="3" t="s">
        <v>79</v>
      </c>
      <c r="E182" s="5">
        <v>2021.2</v>
      </c>
      <c r="F182" s="5">
        <v>107</v>
      </c>
      <c r="G182" s="81">
        <v>44166</v>
      </c>
      <c r="H182" s="5">
        <v>1090</v>
      </c>
      <c r="I182" s="5">
        <v>0</v>
      </c>
      <c r="J182" s="3" t="s">
        <v>31</v>
      </c>
      <c r="K182" s="5">
        <v>1044</v>
      </c>
      <c r="L182" s="5">
        <v>1136</v>
      </c>
      <c r="M182" s="5">
        <v>1112</v>
      </c>
      <c r="N182" s="5">
        <v>98</v>
      </c>
      <c r="O182" s="3" t="s">
        <v>28</v>
      </c>
      <c r="P182" s="5">
        <v>953</v>
      </c>
      <c r="Q182" s="5">
        <v>0</v>
      </c>
      <c r="R182" s="111"/>
      <c r="S182" s="3"/>
    </row>
    <row r="183" spans="1:19" x14ac:dyDescent="0.25">
      <c r="A183" s="110" t="str">
        <f t="shared" si="2"/>
        <v>South AustraliaCompletions441661st revision</v>
      </c>
      <c r="B183" s="4">
        <v>182</v>
      </c>
      <c r="C183" s="3" t="s">
        <v>6</v>
      </c>
      <c r="D183" s="3" t="s">
        <v>79</v>
      </c>
      <c r="E183" s="5">
        <v>2021.2</v>
      </c>
      <c r="F183" s="5">
        <v>108</v>
      </c>
      <c r="G183" s="81">
        <v>44166</v>
      </c>
      <c r="H183" s="5">
        <v>1149</v>
      </c>
      <c r="I183" s="5">
        <v>0</v>
      </c>
      <c r="J183" s="3" t="s">
        <v>0</v>
      </c>
      <c r="K183" s="5">
        <v>1111</v>
      </c>
      <c r="L183" s="5">
        <v>1187</v>
      </c>
      <c r="M183" s="5">
        <v>1112</v>
      </c>
      <c r="N183" s="5">
        <v>103.3</v>
      </c>
      <c r="O183" s="3" t="s">
        <v>28</v>
      </c>
      <c r="P183" s="5">
        <v>1066</v>
      </c>
      <c r="Q183" s="5">
        <v>0</v>
      </c>
      <c r="R183" s="111"/>
      <c r="S183" s="3"/>
    </row>
    <row r="184" spans="1:19" x14ac:dyDescent="0.25">
      <c r="A184" s="110" t="str">
        <f t="shared" si="2"/>
        <v>South AustraliaCompletions44256Initial</v>
      </c>
      <c r="B184" s="4">
        <v>183</v>
      </c>
      <c r="C184" s="3" t="s">
        <v>6</v>
      </c>
      <c r="D184" s="3" t="s">
        <v>79</v>
      </c>
      <c r="E184" s="5">
        <v>2021.3</v>
      </c>
      <c r="F184" s="5">
        <v>108</v>
      </c>
      <c r="G184" s="81">
        <v>44256</v>
      </c>
      <c r="H184" s="5">
        <v>1365</v>
      </c>
      <c r="I184" s="5">
        <v>0</v>
      </c>
      <c r="J184" s="3" t="s">
        <v>31</v>
      </c>
      <c r="K184" s="5">
        <v>1314</v>
      </c>
      <c r="L184" s="5">
        <v>1416</v>
      </c>
      <c r="M184" s="5">
        <v>1318</v>
      </c>
      <c r="N184" s="5">
        <v>103.6</v>
      </c>
      <c r="O184" s="3" t="s">
        <v>28</v>
      </c>
      <c r="P184" s="5">
        <v>1189</v>
      </c>
      <c r="Q184" s="5">
        <v>0</v>
      </c>
      <c r="R184" s="111"/>
      <c r="S184" s="3"/>
    </row>
    <row r="185" spans="1:19" x14ac:dyDescent="0.25">
      <c r="A185" s="110" t="str">
        <f t="shared" si="2"/>
        <v>South AustraliaCompletions442561st revision</v>
      </c>
      <c r="B185" s="4">
        <v>184</v>
      </c>
      <c r="C185" s="3" t="s">
        <v>6</v>
      </c>
      <c r="D185" s="3" t="s">
        <v>79</v>
      </c>
      <c r="E185" s="5">
        <v>2021.3</v>
      </c>
      <c r="F185" s="5">
        <v>109</v>
      </c>
      <c r="G185" s="81">
        <v>44256</v>
      </c>
      <c r="H185" s="5">
        <v>1354</v>
      </c>
      <c r="I185" s="5">
        <v>0</v>
      </c>
      <c r="J185" s="3" t="s">
        <v>0</v>
      </c>
      <c r="K185" s="5">
        <v>1284</v>
      </c>
      <c r="L185" s="5">
        <v>1424</v>
      </c>
      <c r="M185" s="5">
        <v>1318</v>
      </c>
      <c r="N185" s="5">
        <v>102.7</v>
      </c>
      <c r="O185" s="3" t="s">
        <v>28</v>
      </c>
      <c r="P185" s="5">
        <v>1262</v>
      </c>
      <c r="Q185" s="5">
        <v>0</v>
      </c>
      <c r="R185" s="111"/>
      <c r="S185" s="3"/>
    </row>
    <row r="186" spans="1:19" x14ac:dyDescent="0.25">
      <c r="A186" s="110" t="str">
        <f t="shared" si="2"/>
        <v>South AustraliaIn-training43617Initial</v>
      </c>
      <c r="B186" s="4">
        <v>185</v>
      </c>
      <c r="C186" s="3" t="s">
        <v>6</v>
      </c>
      <c r="D186" s="3" t="s">
        <v>80</v>
      </c>
      <c r="E186" s="5">
        <v>2019.4</v>
      </c>
      <c r="F186" s="5">
        <v>101</v>
      </c>
      <c r="G186" s="81">
        <v>43617</v>
      </c>
      <c r="H186" s="5">
        <v>16673</v>
      </c>
      <c r="I186" s="5">
        <v>0</v>
      </c>
      <c r="J186" s="3" t="s">
        <v>31</v>
      </c>
      <c r="K186" s="5">
        <v>16348</v>
      </c>
      <c r="L186" s="5">
        <v>16998</v>
      </c>
      <c r="M186" s="5">
        <v>16661</v>
      </c>
      <c r="N186" s="5">
        <v>100.1</v>
      </c>
      <c r="O186" s="3" t="s">
        <v>28</v>
      </c>
      <c r="P186" s="5">
        <v>17165</v>
      </c>
      <c r="Q186" s="5">
        <v>0</v>
      </c>
      <c r="R186" s="111"/>
      <c r="S186" s="3"/>
    </row>
    <row r="187" spans="1:19" x14ac:dyDescent="0.25">
      <c r="A187" s="110" t="str">
        <f t="shared" si="2"/>
        <v>South AustraliaIn-training436171st revision</v>
      </c>
      <c r="B187" s="4">
        <v>186</v>
      </c>
      <c r="C187" s="3" t="s">
        <v>6</v>
      </c>
      <c r="D187" s="3" t="s">
        <v>80</v>
      </c>
      <c r="E187" s="5">
        <v>2019.4</v>
      </c>
      <c r="F187" s="5">
        <v>102</v>
      </c>
      <c r="G187" s="81">
        <v>43617</v>
      </c>
      <c r="H187" s="5">
        <v>16781</v>
      </c>
      <c r="I187" s="5">
        <v>0</v>
      </c>
      <c r="J187" s="3" t="s">
        <v>0</v>
      </c>
      <c r="K187" s="5">
        <v>16587</v>
      </c>
      <c r="L187" s="5">
        <v>16975</v>
      </c>
      <c r="M187" s="5">
        <v>16661</v>
      </c>
      <c r="N187" s="5">
        <v>100.7</v>
      </c>
      <c r="O187" s="3" t="s">
        <v>28</v>
      </c>
      <c r="P187" s="5">
        <v>17043</v>
      </c>
      <c r="Q187" s="5">
        <v>0</v>
      </c>
      <c r="R187" s="111"/>
      <c r="S187" s="3"/>
    </row>
    <row r="188" spans="1:19" x14ac:dyDescent="0.25">
      <c r="A188" s="110" t="str">
        <f t="shared" si="2"/>
        <v>South AustraliaIn-training43709Initial</v>
      </c>
      <c r="B188" s="4">
        <v>187</v>
      </c>
      <c r="C188" s="3" t="s">
        <v>6</v>
      </c>
      <c r="D188" s="3" t="s">
        <v>80</v>
      </c>
      <c r="E188" s="5">
        <v>2020.1</v>
      </c>
      <c r="F188" s="5">
        <v>102</v>
      </c>
      <c r="G188" s="81">
        <v>43709</v>
      </c>
      <c r="H188" s="5">
        <v>17303</v>
      </c>
      <c r="I188" s="5">
        <v>17277</v>
      </c>
      <c r="J188" s="3" t="s">
        <v>31</v>
      </c>
      <c r="K188" s="5">
        <v>16997</v>
      </c>
      <c r="L188" s="5">
        <v>17609</v>
      </c>
      <c r="M188" s="5">
        <v>17164</v>
      </c>
      <c r="N188" s="5">
        <v>100.8</v>
      </c>
      <c r="O188" s="3" t="s">
        <v>28</v>
      </c>
      <c r="P188" s="5">
        <v>17677</v>
      </c>
      <c r="Q188" s="5">
        <v>100.7</v>
      </c>
      <c r="R188" s="111"/>
      <c r="S188" s="3"/>
    </row>
    <row r="189" spans="1:19" x14ac:dyDescent="0.25">
      <c r="A189" s="110" t="str">
        <f t="shared" si="2"/>
        <v>South AustraliaIn-training437091st revision</v>
      </c>
      <c r="B189" s="4">
        <v>188</v>
      </c>
      <c r="C189" s="3" t="s">
        <v>6</v>
      </c>
      <c r="D189" s="3" t="s">
        <v>80</v>
      </c>
      <c r="E189" s="5">
        <v>2020.1</v>
      </c>
      <c r="F189" s="5">
        <v>103</v>
      </c>
      <c r="G189" s="81">
        <v>43709</v>
      </c>
      <c r="H189" s="5">
        <v>17359</v>
      </c>
      <c r="I189" s="5">
        <v>0</v>
      </c>
      <c r="J189" s="3" t="s">
        <v>0</v>
      </c>
      <c r="K189" s="5">
        <v>17178</v>
      </c>
      <c r="L189" s="5">
        <v>17540</v>
      </c>
      <c r="M189" s="5">
        <v>17164</v>
      </c>
      <c r="N189" s="5">
        <v>101.1</v>
      </c>
      <c r="O189" s="3" t="s">
        <v>28</v>
      </c>
      <c r="P189" s="5">
        <v>17565</v>
      </c>
      <c r="Q189" s="5">
        <v>0</v>
      </c>
      <c r="R189" s="111"/>
      <c r="S189" s="3"/>
    </row>
    <row r="190" spans="1:19" x14ac:dyDescent="0.25">
      <c r="A190" s="110" t="str">
        <f t="shared" si="2"/>
        <v>South AustraliaIn-training43800Initial</v>
      </c>
      <c r="B190" s="4">
        <v>189</v>
      </c>
      <c r="C190" s="3" t="s">
        <v>6</v>
      </c>
      <c r="D190" s="3" t="s">
        <v>80</v>
      </c>
      <c r="E190" s="5">
        <v>2020.2</v>
      </c>
      <c r="F190" s="5">
        <v>103</v>
      </c>
      <c r="G190" s="81">
        <v>43800</v>
      </c>
      <c r="H190" s="5">
        <v>17225</v>
      </c>
      <c r="I190" s="5">
        <v>0</v>
      </c>
      <c r="J190" s="3" t="s">
        <v>31</v>
      </c>
      <c r="K190" s="5">
        <v>16996</v>
      </c>
      <c r="L190" s="5">
        <v>17454</v>
      </c>
      <c r="M190" s="5">
        <v>16934</v>
      </c>
      <c r="N190" s="5">
        <v>101.7</v>
      </c>
      <c r="O190" s="3" t="s">
        <v>27</v>
      </c>
      <c r="P190" s="5">
        <v>17561</v>
      </c>
      <c r="Q190" s="5">
        <v>0</v>
      </c>
      <c r="R190" s="111"/>
      <c r="S190" s="3"/>
    </row>
    <row r="191" spans="1:19" x14ac:dyDescent="0.25">
      <c r="A191" s="110" t="str">
        <f t="shared" si="2"/>
        <v>South AustraliaIn-training438001st revision</v>
      </c>
      <c r="B191" s="4">
        <v>190</v>
      </c>
      <c r="C191" s="3" t="s">
        <v>6</v>
      </c>
      <c r="D191" s="3" t="s">
        <v>80</v>
      </c>
      <c r="E191" s="5">
        <v>2020.2</v>
      </c>
      <c r="F191" s="5">
        <v>104</v>
      </c>
      <c r="G191" s="81">
        <v>43800</v>
      </c>
      <c r="H191" s="5">
        <v>17179</v>
      </c>
      <c r="I191" s="5">
        <v>0</v>
      </c>
      <c r="J191" s="3" t="s">
        <v>0</v>
      </c>
      <c r="K191" s="5">
        <v>17010</v>
      </c>
      <c r="L191" s="5">
        <v>17348</v>
      </c>
      <c r="M191" s="5">
        <v>16934</v>
      </c>
      <c r="N191" s="5">
        <v>101.4</v>
      </c>
      <c r="O191" s="3" t="s">
        <v>27</v>
      </c>
      <c r="P191" s="5">
        <v>17374</v>
      </c>
      <c r="Q191" s="5">
        <v>0</v>
      </c>
      <c r="R191" s="111"/>
      <c r="S191" s="3"/>
    </row>
    <row r="192" spans="1:19" x14ac:dyDescent="0.25">
      <c r="A192" s="110" t="str">
        <f t="shared" si="2"/>
        <v>South AustraliaIn-training43891Initial</v>
      </c>
      <c r="B192" s="4">
        <v>191</v>
      </c>
      <c r="C192" s="3" t="s">
        <v>6</v>
      </c>
      <c r="D192" s="3" t="s">
        <v>80</v>
      </c>
      <c r="E192" s="5">
        <v>2020.3</v>
      </c>
      <c r="F192" s="5">
        <v>104</v>
      </c>
      <c r="G192" s="81">
        <v>43891</v>
      </c>
      <c r="H192" s="5">
        <v>18182</v>
      </c>
      <c r="I192" s="5">
        <v>0</v>
      </c>
      <c r="J192" s="3" t="s">
        <v>31</v>
      </c>
      <c r="K192" s="5">
        <v>17945</v>
      </c>
      <c r="L192" s="5">
        <v>18419</v>
      </c>
      <c r="M192" s="5">
        <v>17813</v>
      </c>
      <c r="N192" s="5">
        <v>102.1</v>
      </c>
      <c r="O192" s="3" t="s">
        <v>27</v>
      </c>
      <c r="P192" s="5">
        <v>18447</v>
      </c>
      <c r="Q192" s="5">
        <v>0</v>
      </c>
      <c r="R192" s="111"/>
      <c r="S192" s="3"/>
    </row>
    <row r="193" spans="1:19" x14ac:dyDescent="0.25">
      <c r="A193" s="110" t="str">
        <f t="shared" si="2"/>
        <v>South AustraliaIn-training438911st revision</v>
      </c>
      <c r="B193" s="4">
        <v>192</v>
      </c>
      <c r="C193" s="3" t="s">
        <v>6</v>
      </c>
      <c r="D193" s="3" t="s">
        <v>80</v>
      </c>
      <c r="E193" s="5">
        <v>2020.3</v>
      </c>
      <c r="F193" s="5">
        <v>105</v>
      </c>
      <c r="G193" s="81">
        <v>43891</v>
      </c>
      <c r="H193" s="5">
        <v>18029</v>
      </c>
      <c r="I193" s="5">
        <v>0</v>
      </c>
      <c r="J193" s="3" t="s">
        <v>0</v>
      </c>
      <c r="K193" s="5">
        <v>17866</v>
      </c>
      <c r="L193" s="5">
        <v>18192</v>
      </c>
      <c r="M193" s="5">
        <v>17813</v>
      </c>
      <c r="N193" s="5">
        <v>101.2</v>
      </c>
      <c r="O193" s="3" t="s">
        <v>27</v>
      </c>
      <c r="P193" s="5">
        <v>18218</v>
      </c>
      <c r="Q193" s="5">
        <v>0</v>
      </c>
      <c r="R193" s="111"/>
      <c r="S193" s="3"/>
    </row>
    <row r="194" spans="1:19" x14ac:dyDescent="0.25">
      <c r="A194" s="110" t="str">
        <f t="shared" ref="A194:A257" si="3">CONCATENATE(C194,D194,G194,J194)</f>
        <v>TasmaniaCancellations/withdrawals43617Initial</v>
      </c>
      <c r="B194" s="4">
        <v>193</v>
      </c>
      <c r="C194" s="3" t="s">
        <v>7</v>
      </c>
      <c r="D194" s="3" t="s">
        <v>77</v>
      </c>
      <c r="E194" s="5">
        <v>2019.4</v>
      </c>
      <c r="F194" s="5">
        <v>101</v>
      </c>
      <c r="G194" s="81">
        <v>43617</v>
      </c>
      <c r="H194" s="5">
        <v>595</v>
      </c>
      <c r="I194" s="5">
        <v>0</v>
      </c>
      <c r="J194" s="3" t="s">
        <v>31</v>
      </c>
      <c r="K194" s="5">
        <v>513</v>
      </c>
      <c r="L194" s="5">
        <v>677</v>
      </c>
      <c r="M194" s="5">
        <v>539</v>
      </c>
      <c r="N194" s="5">
        <v>110.4</v>
      </c>
      <c r="O194" s="3" t="s">
        <v>28</v>
      </c>
      <c r="P194" s="5">
        <v>492</v>
      </c>
      <c r="Q194" s="5">
        <v>0</v>
      </c>
      <c r="R194" s="111"/>
      <c r="S194" s="3"/>
    </row>
    <row r="195" spans="1:19" x14ac:dyDescent="0.25">
      <c r="A195" s="110" t="str">
        <f t="shared" si="3"/>
        <v>TasmaniaCancellations/withdrawals436171st revision</v>
      </c>
      <c r="B195" s="4">
        <v>194</v>
      </c>
      <c r="C195" s="3" t="s">
        <v>7</v>
      </c>
      <c r="D195" s="3" t="s">
        <v>77</v>
      </c>
      <c r="E195" s="5">
        <v>2019.4</v>
      </c>
      <c r="F195" s="5">
        <v>102</v>
      </c>
      <c r="G195" s="81">
        <v>43617</v>
      </c>
      <c r="H195" s="5">
        <v>561</v>
      </c>
      <c r="I195" s="5">
        <v>0</v>
      </c>
      <c r="J195" s="3" t="s">
        <v>0</v>
      </c>
      <c r="K195" s="5">
        <v>519</v>
      </c>
      <c r="L195" s="5">
        <v>603</v>
      </c>
      <c r="M195" s="5">
        <v>539</v>
      </c>
      <c r="N195" s="5">
        <v>104.1</v>
      </c>
      <c r="O195" s="3" t="s">
        <v>28</v>
      </c>
      <c r="P195" s="5">
        <v>518</v>
      </c>
      <c r="Q195" s="5">
        <v>0</v>
      </c>
      <c r="R195" s="111"/>
      <c r="S195" s="3"/>
    </row>
    <row r="196" spans="1:19" x14ac:dyDescent="0.25">
      <c r="A196" s="110" t="str">
        <f t="shared" si="3"/>
        <v>TasmaniaCancellations/withdrawals43709Initial</v>
      </c>
      <c r="B196" s="4">
        <v>195</v>
      </c>
      <c r="C196" s="3" t="s">
        <v>7</v>
      </c>
      <c r="D196" s="3" t="s">
        <v>77</v>
      </c>
      <c r="E196" s="5">
        <v>2020.1</v>
      </c>
      <c r="F196" s="5">
        <v>102</v>
      </c>
      <c r="G196" s="81">
        <v>43709</v>
      </c>
      <c r="H196" s="5">
        <v>505</v>
      </c>
      <c r="I196" s="5">
        <v>0</v>
      </c>
      <c r="J196" s="3" t="s">
        <v>31</v>
      </c>
      <c r="K196" s="5">
        <v>423</v>
      </c>
      <c r="L196" s="5">
        <v>587</v>
      </c>
      <c r="M196" s="5">
        <v>498</v>
      </c>
      <c r="N196" s="5">
        <v>101.4</v>
      </c>
      <c r="O196" s="3" t="s">
        <v>28</v>
      </c>
      <c r="P196" s="5">
        <v>422</v>
      </c>
      <c r="Q196" s="5">
        <v>0</v>
      </c>
      <c r="R196" s="111"/>
      <c r="S196" s="3"/>
    </row>
    <row r="197" spans="1:19" x14ac:dyDescent="0.25">
      <c r="A197" s="110" t="str">
        <f t="shared" si="3"/>
        <v>TasmaniaCancellations/withdrawals437091st revision</v>
      </c>
      <c r="B197" s="4">
        <v>196</v>
      </c>
      <c r="C197" s="3" t="s">
        <v>7</v>
      </c>
      <c r="D197" s="3" t="s">
        <v>77</v>
      </c>
      <c r="E197" s="5">
        <v>2020.1</v>
      </c>
      <c r="F197" s="5">
        <v>103</v>
      </c>
      <c r="G197" s="81">
        <v>43709</v>
      </c>
      <c r="H197" s="5">
        <v>498</v>
      </c>
      <c r="I197" s="5">
        <v>0</v>
      </c>
      <c r="J197" s="3" t="s">
        <v>0</v>
      </c>
      <c r="K197" s="5">
        <v>466</v>
      </c>
      <c r="L197" s="5">
        <v>530</v>
      </c>
      <c r="M197" s="5">
        <v>498</v>
      </c>
      <c r="N197" s="5">
        <v>100</v>
      </c>
      <c r="O197" s="3" t="s">
        <v>28</v>
      </c>
      <c r="P197" s="5">
        <v>465</v>
      </c>
      <c r="Q197" s="5">
        <v>0</v>
      </c>
      <c r="R197" s="111"/>
      <c r="S197" s="3"/>
    </row>
    <row r="198" spans="1:19" x14ac:dyDescent="0.25">
      <c r="A198" s="110" t="str">
        <f t="shared" si="3"/>
        <v>TasmaniaCancellations/withdrawals43800Initial</v>
      </c>
      <c r="B198" s="4">
        <v>197</v>
      </c>
      <c r="C198" s="3" t="s">
        <v>7</v>
      </c>
      <c r="D198" s="3" t="s">
        <v>77</v>
      </c>
      <c r="E198" s="5">
        <v>2020.2</v>
      </c>
      <c r="F198" s="5">
        <v>103</v>
      </c>
      <c r="G198" s="81">
        <v>43800</v>
      </c>
      <c r="H198" s="5">
        <v>504</v>
      </c>
      <c r="I198" s="5">
        <v>0</v>
      </c>
      <c r="J198" s="3" t="s">
        <v>31</v>
      </c>
      <c r="K198" s="5">
        <v>428</v>
      </c>
      <c r="L198" s="5">
        <v>580</v>
      </c>
      <c r="M198" s="5">
        <v>522</v>
      </c>
      <c r="N198" s="5">
        <v>96.6</v>
      </c>
      <c r="O198" s="3" t="s">
        <v>28</v>
      </c>
      <c r="P198" s="5">
        <v>431</v>
      </c>
      <c r="Q198" s="5">
        <v>0</v>
      </c>
      <c r="R198" s="111"/>
      <c r="S198" s="3"/>
    </row>
    <row r="199" spans="1:19" x14ac:dyDescent="0.25">
      <c r="A199" s="110" t="str">
        <f t="shared" si="3"/>
        <v>TasmaniaCancellations/withdrawals438001st revision</v>
      </c>
      <c r="B199" s="4">
        <v>198</v>
      </c>
      <c r="C199" s="3" t="s">
        <v>7</v>
      </c>
      <c r="D199" s="3" t="s">
        <v>77</v>
      </c>
      <c r="E199" s="5">
        <v>2020.2</v>
      </c>
      <c r="F199" s="5">
        <v>104</v>
      </c>
      <c r="G199" s="81">
        <v>43800</v>
      </c>
      <c r="H199" s="5">
        <v>513</v>
      </c>
      <c r="I199" s="5">
        <v>0</v>
      </c>
      <c r="J199" s="3" t="s">
        <v>0</v>
      </c>
      <c r="K199" s="5">
        <v>480</v>
      </c>
      <c r="L199" s="5">
        <v>546</v>
      </c>
      <c r="M199" s="5">
        <v>522</v>
      </c>
      <c r="N199" s="5">
        <v>98.3</v>
      </c>
      <c r="O199" s="3" t="s">
        <v>28</v>
      </c>
      <c r="P199" s="5">
        <v>481</v>
      </c>
      <c r="Q199" s="5">
        <v>0</v>
      </c>
      <c r="R199" s="111"/>
      <c r="S199" s="3"/>
    </row>
    <row r="200" spans="1:19" x14ac:dyDescent="0.25">
      <c r="A200" s="110" t="str">
        <f t="shared" si="3"/>
        <v>TasmaniaCancellations/withdrawals43891Initial</v>
      </c>
      <c r="B200" s="4">
        <v>199</v>
      </c>
      <c r="C200" s="3" t="s">
        <v>7</v>
      </c>
      <c r="D200" s="3" t="s">
        <v>77</v>
      </c>
      <c r="E200" s="5">
        <v>2020.3</v>
      </c>
      <c r="F200" s="5">
        <v>104</v>
      </c>
      <c r="G200" s="81">
        <v>43891</v>
      </c>
      <c r="H200" s="5">
        <v>573</v>
      </c>
      <c r="I200" s="5">
        <v>0</v>
      </c>
      <c r="J200" s="3" t="s">
        <v>31</v>
      </c>
      <c r="K200" s="5">
        <v>512</v>
      </c>
      <c r="L200" s="5">
        <v>634</v>
      </c>
      <c r="M200" s="5">
        <v>585</v>
      </c>
      <c r="N200" s="5">
        <v>97.9</v>
      </c>
      <c r="O200" s="3" t="s">
        <v>28</v>
      </c>
      <c r="P200" s="5">
        <v>499</v>
      </c>
      <c r="Q200" s="5">
        <v>0</v>
      </c>
      <c r="R200" s="111"/>
      <c r="S200" s="3"/>
    </row>
    <row r="201" spans="1:19" x14ac:dyDescent="0.25">
      <c r="A201" s="110" t="str">
        <f t="shared" si="3"/>
        <v>TasmaniaCancellations/withdrawals438911st revision</v>
      </c>
      <c r="B201" s="4">
        <v>200</v>
      </c>
      <c r="C201" s="3" t="s">
        <v>7</v>
      </c>
      <c r="D201" s="3" t="s">
        <v>77</v>
      </c>
      <c r="E201" s="5">
        <v>2020.3</v>
      </c>
      <c r="F201" s="5">
        <v>105</v>
      </c>
      <c r="G201" s="81">
        <v>43891</v>
      </c>
      <c r="H201" s="5">
        <v>595</v>
      </c>
      <c r="I201" s="5">
        <v>0</v>
      </c>
      <c r="J201" s="3" t="s">
        <v>0</v>
      </c>
      <c r="K201" s="5">
        <v>557</v>
      </c>
      <c r="L201" s="5">
        <v>633</v>
      </c>
      <c r="M201" s="5">
        <v>585</v>
      </c>
      <c r="N201" s="5">
        <v>101.7</v>
      </c>
      <c r="O201" s="3" t="s">
        <v>28</v>
      </c>
      <c r="P201" s="5">
        <v>560</v>
      </c>
      <c r="Q201" s="5">
        <v>0</v>
      </c>
      <c r="R201" s="111"/>
      <c r="S201" s="3"/>
    </row>
    <row r="202" spans="1:19" x14ac:dyDescent="0.25">
      <c r="A202" s="110" t="str">
        <f t="shared" si="3"/>
        <v>TasmaniaCommencements43983Initial</v>
      </c>
      <c r="B202" s="4">
        <v>201</v>
      </c>
      <c r="C202" s="3" t="s">
        <v>7</v>
      </c>
      <c r="D202" s="3" t="s">
        <v>78</v>
      </c>
      <c r="E202" s="5">
        <v>2020.4</v>
      </c>
      <c r="F202" s="5">
        <v>105</v>
      </c>
      <c r="G202" s="81">
        <v>43983</v>
      </c>
      <c r="H202" s="5">
        <v>701</v>
      </c>
      <c r="I202" s="5">
        <v>0</v>
      </c>
      <c r="J202" s="3" t="s">
        <v>31</v>
      </c>
      <c r="K202" s="5">
        <v>672</v>
      </c>
      <c r="L202" s="5">
        <v>730</v>
      </c>
      <c r="M202" s="5">
        <v>697</v>
      </c>
      <c r="N202" s="5">
        <v>100.6</v>
      </c>
      <c r="O202" s="3" t="s">
        <v>28</v>
      </c>
      <c r="P202" s="5">
        <v>695</v>
      </c>
      <c r="Q202" s="5">
        <v>0</v>
      </c>
      <c r="R202" s="111"/>
      <c r="S202" s="3"/>
    </row>
    <row r="203" spans="1:19" x14ac:dyDescent="0.25">
      <c r="A203" s="110" t="str">
        <f t="shared" si="3"/>
        <v>TasmaniaCommencements439831st revision</v>
      </c>
      <c r="B203" s="4">
        <v>202</v>
      </c>
      <c r="C203" s="3" t="s">
        <v>7</v>
      </c>
      <c r="D203" s="3" t="s">
        <v>78</v>
      </c>
      <c r="E203" s="5">
        <v>2020.4</v>
      </c>
      <c r="F203" s="5">
        <v>106</v>
      </c>
      <c r="G203" s="81">
        <v>43983</v>
      </c>
      <c r="H203" s="5">
        <v>697</v>
      </c>
      <c r="I203" s="5">
        <v>0</v>
      </c>
      <c r="J203" s="3" t="s">
        <v>0</v>
      </c>
      <c r="K203" s="5">
        <v>691</v>
      </c>
      <c r="L203" s="5">
        <v>703</v>
      </c>
      <c r="M203" s="5">
        <v>697</v>
      </c>
      <c r="N203" s="5">
        <v>100</v>
      </c>
      <c r="O203" s="3" t="s">
        <v>28</v>
      </c>
      <c r="P203" s="5">
        <v>696</v>
      </c>
      <c r="Q203" s="5">
        <v>0</v>
      </c>
      <c r="R203" s="111"/>
      <c r="S203" s="3"/>
    </row>
    <row r="204" spans="1:19" x14ac:dyDescent="0.25">
      <c r="A204" s="110" t="str">
        <f t="shared" si="3"/>
        <v>TasmaniaCommencements44075Initial</v>
      </c>
      <c r="B204" s="4">
        <v>203</v>
      </c>
      <c r="C204" s="3" t="s">
        <v>7</v>
      </c>
      <c r="D204" s="3" t="s">
        <v>78</v>
      </c>
      <c r="E204" s="5">
        <v>2021.1</v>
      </c>
      <c r="F204" s="5">
        <v>106</v>
      </c>
      <c r="G204" s="81">
        <v>44075</v>
      </c>
      <c r="H204" s="5">
        <v>1163</v>
      </c>
      <c r="I204" s="5">
        <v>0</v>
      </c>
      <c r="J204" s="3" t="s">
        <v>31</v>
      </c>
      <c r="K204" s="5">
        <v>1115</v>
      </c>
      <c r="L204" s="5">
        <v>1211</v>
      </c>
      <c r="M204" s="5">
        <v>1159</v>
      </c>
      <c r="N204" s="5">
        <v>100.3</v>
      </c>
      <c r="O204" s="3" t="s">
        <v>28</v>
      </c>
      <c r="P204" s="5">
        <v>1154</v>
      </c>
      <c r="Q204" s="5">
        <v>0</v>
      </c>
      <c r="R204" s="111"/>
      <c r="S204" s="3"/>
    </row>
    <row r="205" spans="1:19" x14ac:dyDescent="0.25">
      <c r="A205" s="110" t="str">
        <f t="shared" si="3"/>
        <v>TasmaniaCommencements440751st revision</v>
      </c>
      <c r="B205" s="4">
        <v>204</v>
      </c>
      <c r="C205" s="3" t="s">
        <v>7</v>
      </c>
      <c r="D205" s="3" t="s">
        <v>78</v>
      </c>
      <c r="E205" s="5">
        <v>2021.1</v>
      </c>
      <c r="F205" s="5">
        <v>107</v>
      </c>
      <c r="G205" s="81">
        <v>44075</v>
      </c>
      <c r="H205" s="5">
        <v>1159</v>
      </c>
      <c r="I205" s="5">
        <v>0</v>
      </c>
      <c r="J205" s="3" t="s">
        <v>0</v>
      </c>
      <c r="K205" s="5">
        <v>1149</v>
      </c>
      <c r="L205" s="5">
        <v>1169</v>
      </c>
      <c r="M205" s="5">
        <v>1159</v>
      </c>
      <c r="N205" s="5">
        <v>100</v>
      </c>
      <c r="O205" s="3" t="s">
        <v>28</v>
      </c>
      <c r="P205" s="5">
        <v>1157</v>
      </c>
      <c r="Q205" s="5">
        <v>0</v>
      </c>
      <c r="R205" s="111"/>
      <c r="S205" s="3"/>
    </row>
    <row r="206" spans="1:19" x14ac:dyDescent="0.25">
      <c r="A206" s="110" t="str">
        <f t="shared" si="3"/>
        <v>TasmaniaCommencements44166Initial</v>
      </c>
      <c r="B206" s="4">
        <v>205</v>
      </c>
      <c r="C206" s="3" t="s">
        <v>7</v>
      </c>
      <c r="D206" s="3" t="s">
        <v>78</v>
      </c>
      <c r="E206" s="5">
        <v>2021.2</v>
      </c>
      <c r="F206" s="5">
        <v>107</v>
      </c>
      <c r="G206" s="81">
        <v>44166</v>
      </c>
      <c r="H206" s="5">
        <v>2099</v>
      </c>
      <c r="I206" s="5">
        <v>0</v>
      </c>
      <c r="J206" s="3" t="s">
        <v>31</v>
      </c>
      <c r="K206" s="5">
        <v>2013</v>
      </c>
      <c r="L206" s="5">
        <v>2185</v>
      </c>
      <c r="M206" s="5">
        <v>2126</v>
      </c>
      <c r="N206" s="5">
        <v>98.7</v>
      </c>
      <c r="O206" s="3" t="s">
        <v>28</v>
      </c>
      <c r="P206" s="5">
        <v>2082</v>
      </c>
      <c r="Q206" s="5">
        <v>0</v>
      </c>
      <c r="R206" s="111"/>
      <c r="S206" s="3"/>
    </row>
    <row r="207" spans="1:19" x14ac:dyDescent="0.25">
      <c r="A207" s="110" t="str">
        <f t="shared" si="3"/>
        <v>TasmaniaCommencements441661st revision</v>
      </c>
      <c r="B207" s="4">
        <v>206</v>
      </c>
      <c r="C207" s="3" t="s">
        <v>7</v>
      </c>
      <c r="D207" s="3" t="s">
        <v>78</v>
      </c>
      <c r="E207" s="5">
        <v>2021.2</v>
      </c>
      <c r="F207" s="5">
        <v>108</v>
      </c>
      <c r="G207" s="81">
        <v>44166</v>
      </c>
      <c r="H207" s="5">
        <v>2127</v>
      </c>
      <c r="I207" s="5">
        <v>0</v>
      </c>
      <c r="J207" s="3" t="s">
        <v>0</v>
      </c>
      <c r="K207" s="5">
        <v>2110</v>
      </c>
      <c r="L207" s="5">
        <v>2144</v>
      </c>
      <c r="M207" s="5">
        <v>2126</v>
      </c>
      <c r="N207" s="5">
        <v>100</v>
      </c>
      <c r="O207" s="3" t="s">
        <v>28</v>
      </c>
      <c r="P207" s="5">
        <v>2122</v>
      </c>
      <c r="Q207" s="5">
        <v>0</v>
      </c>
      <c r="R207" s="111"/>
      <c r="S207" s="3"/>
    </row>
    <row r="208" spans="1:19" x14ac:dyDescent="0.25">
      <c r="A208" s="110" t="str">
        <f t="shared" si="3"/>
        <v>TasmaniaCommencements44256Initial</v>
      </c>
      <c r="B208" s="4">
        <v>207</v>
      </c>
      <c r="C208" s="3" t="s">
        <v>7</v>
      </c>
      <c r="D208" s="3" t="s">
        <v>78</v>
      </c>
      <c r="E208" s="5">
        <v>2021.3</v>
      </c>
      <c r="F208" s="5">
        <v>108</v>
      </c>
      <c r="G208" s="81">
        <v>44256</v>
      </c>
      <c r="H208" s="5">
        <v>2034</v>
      </c>
      <c r="I208" s="5">
        <v>0</v>
      </c>
      <c r="J208" s="3" t="s">
        <v>31</v>
      </c>
      <c r="K208" s="5">
        <v>1952</v>
      </c>
      <c r="L208" s="5">
        <v>2116</v>
      </c>
      <c r="M208" s="5">
        <v>2040</v>
      </c>
      <c r="N208" s="5">
        <v>99.7</v>
      </c>
      <c r="O208" s="3" t="s">
        <v>28</v>
      </c>
      <c r="P208" s="5">
        <v>2017</v>
      </c>
      <c r="Q208" s="5">
        <v>0</v>
      </c>
      <c r="R208" s="111"/>
      <c r="S208" s="3"/>
    </row>
    <row r="209" spans="1:19" x14ac:dyDescent="0.25">
      <c r="A209" s="110" t="str">
        <f t="shared" si="3"/>
        <v>TasmaniaCommencements442561st revision</v>
      </c>
      <c r="B209" s="4">
        <v>208</v>
      </c>
      <c r="C209" s="3" t="s">
        <v>7</v>
      </c>
      <c r="D209" s="3" t="s">
        <v>78</v>
      </c>
      <c r="E209" s="5">
        <v>2021.3</v>
      </c>
      <c r="F209" s="5">
        <v>109</v>
      </c>
      <c r="G209" s="81">
        <v>44256</v>
      </c>
      <c r="H209" s="5">
        <v>2039</v>
      </c>
      <c r="I209" s="5">
        <v>0</v>
      </c>
      <c r="J209" s="3" t="s">
        <v>0</v>
      </c>
      <c r="K209" s="5">
        <v>2022</v>
      </c>
      <c r="L209" s="5">
        <v>2056</v>
      </c>
      <c r="M209" s="5">
        <v>2040</v>
      </c>
      <c r="N209" s="5">
        <v>100</v>
      </c>
      <c r="O209" s="3" t="s">
        <v>28</v>
      </c>
      <c r="P209" s="5">
        <v>2035</v>
      </c>
      <c r="Q209" s="5">
        <v>0</v>
      </c>
      <c r="R209" s="111"/>
      <c r="S209" s="3"/>
    </row>
    <row r="210" spans="1:19" x14ac:dyDescent="0.25">
      <c r="A210" s="110" t="str">
        <f t="shared" si="3"/>
        <v>TasmaniaCompletions43983Initial</v>
      </c>
      <c r="B210" s="4">
        <v>209</v>
      </c>
      <c r="C210" s="3" t="s">
        <v>7</v>
      </c>
      <c r="D210" s="3" t="s">
        <v>79</v>
      </c>
      <c r="E210" s="5">
        <v>2020.4</v>
      </c>
      <c r="F210" s="5">
        <v>105</v>
      </c>
      <c r="G210" s="81">
        <v>43983</v>
      </c>
      <c r="H210" s="5">
        <v>513</v>
      </c>
      <c r="I210" s="5">
        <v>0</v>
      </c>
      <c r="J210" s="3" t="s">
        <v>31</v>
      </c>
      <c r="K210" s="5">
        <v>475</v>
      </c>
      <c r="L210" s="5">
        <v>551</v>
      </c>
      <c r="M210" s="5">
        <v>488</v>
      </c>
      <c r="N210" s="5">
        <v>105.1</v>
      </c>
      <c r="O210" s="3" t="s">
        <v>28</v>
      </c>
      <c r="P210" s="5">
        <v>484</v>
      </c>
      <c r="Q210" s="5">
        <v>0</v>
      </c>
      <c r="R210" s="111"/>
      <c r="S210" s="3"/>
    </row>
    <row r="211" spans="1:19" x14ac:dyDescent="0.25">
      <c r="A211" s="110" t="str">
        <f t="shared" si="3"/>
        <v>TasmaniaCompletions439831st revision</v>
      </c>
      <c r="B211" s="4">
        <v>210</v>
      </c>
      <c r="C211" s="3" t="s">
        <v>7</v>
      </c>
      <c r="D211" s="3" t="s">
        <v>79</v>
      </c>
      <c r="E211" s="5">
        <v>2020.4</v>
      </c>
      <c r="F211" s="5">
        <v>106</v>
      </c>
      <c r="G211" s="81">
        <v>43983</v>
      </c>
      <c r="H211" s="5">
        <v>498</v>
      </c>
      <c r="I211" s="5">
        <v>0</v>
      </c>
      <c r="J211" s="3" t="s">
        <v>0</v>
      </c>
      <c r="K211" s="5">
        <v>469</v>
      </c>
      <c r="L211" s="5">
        <v>527</v>
      </c>
      <c r="M211" s="5">
        <v>488</v>
      </c>
      <c r="N211" s="5">
        <v>102</v>
      </c>
      <c r="O211" s="3" t="s">
        <v>28</v>
      </c>
      <c r="P211" s="5">
        <v>485</v>
      </c>
      <c r="Q211" s="5">
        <v>0</v>
      </c>
      <c r="R211" s="111"/>
      <c r="S211" s="3"/>
    </row>
    <row r="212" spans="1:19" x14ac:dyDescent="0.25">
      <c r="A212" s="110" t="str">
        <f t="shared" si="3"/>
        <v>TasmaniaCompletions44075Initial</v>
      </c>
      <c r="B212" s="4">
        <v>211</v>
      </c>
      <c r="C212" s="3" t="s">
        <v>7</v>
      </c>
      <c r="D212" s="3" t="s">
        <v>79</v>
      </c>
      <c r="E212" s="5">
        <v>2021.1</v>
      </c>
      <c r="F212" s="5">
        <v>106</v>
      </c>
      <c r="G212" s="81">
        <v>44075</v>
      </c>
      <c r="H212" s="5">
        <v>635</v>
      </c>
      <c r="I212" s="5">
        <v>0</v>
      </c>
      <c r="J212" s="3" t="s">
        <v>31</v>
      </c>
      <c r="K212" s="5">
        <v>581</v>
      </c>
      <c r="L212" s="5">
        <v>689</v>
      </c>
      <c r="M212" s="5">
        <v>611</v>
      </c>
      <c r="N212" s="5">
        <v>103.9</v>
      </c>
      <c r="O212" s="3" t="s">
        <v>28</v>
      </c>
      <c r="P212" s="5">
        <v>602</v>
      </c>
      <c r="Q212" s="5">
        <v>0</v>
      </c>
      <c r="R212" s="111"/>
      <c r="S212" s="3"/>
    </row>
    <row r="213" spans="1:19" x14ac:dyDescent="0.25">
      <c r="A213" s="110" t="str">
        <f t="shared" si="3"/>
        <v>TasmaniaCompletions440751st revision</v>
      </c>
      <c r="B213" s="4">
        <v>212</v>
      </c>
      <c r="C213" s="3" t="s">
        <v>7</v>
      </c>
      <c r="D213" s="3" t="s">
        <v>79</v>
      </c>
      <c r="E213" s="5">
        <v>2021.1</v>
      </c>
      <c r="F213" s="5">
        <v>107</v>
      </c>
      <c r="G213" s="81">
        <v>44075</v>
      </c>
      <c r="H213" s="5">
        <v>622</v>
      </c>
      <c r="I213" s="5">
        <v>0</v>
      </c>
      <c r="J213" s="3" t="s">
        <v>0</v>
      </c>
      <c r="K213" s="5">
        <v>585</v>
      </c>
      <c r="L213" s="5">
        <v>659</v>
      </c>
      <c r="M213" s="5">
        <v>611</v>
      </c>
      <c r="N213" s="5">
        <v>101.8</v>
      </c>
      <c r="O213" s="3" t="s">
        <v>28</v>
      </c>
      <c r="P213" s="5">
        <v>607</v>
      </c>
      <c r="Q213" s="5">
        <v>0</v>
      </c>
      <c r="R213" s="111"/>
      <c r="S213" s="3"/>
    </row>
    <row r="214" spans="1:19" x14ac:dyDescent="0.25">
      <c r="A214" s="110" t="str">
        <f t="shared" si="3"/>
        <v>TasmaniaCompletions44166Initial</v>
      </c>
      <c r="B214" s="4">
        <v>213</v>
      </c>
      <c r="C214" s="3" t="s">
        <v>7</v>
      </c>
      <c r="D214" s="3" t="s">
        <v>79</v>
      </c>
      <c r="E214" s="5">
        <v>2021.2</v>
      </c>
      <c r="F214" s="5">
        <v>107</v>
      </c>
      <c r="G214" s="81">
        <v>44166</v>
      </c>
      <c r="H214" s="5">
        <v>860</v>
      </c>
      <c r="I214" s="5">
        <v>0</v>
      </c>
      <c r="J214" s="3" t="s">
        <v>31</v>
      </c>
      <c r="K214" s="5">
        <v>785</v>
      </c>
      <c r="L214" s="5">
        <v>935</v>
      </c>
      <c r="M214" s="5">
        <v>833</v>
      </c>
      <c r="N214" s="5">
        <v>103.2</v>
      </c>
      <c r="O214" s="3" t="s">
        <v>28</v>
      </c>
      <c r="P214" s="5">
        <v>816</v>
      </c>
      <c r="Q214" s="5">
        <v>0</v>
      </c>
      <c r="R214" s="111"/>
      <c r="S214" s="3"/>
    </row>
    <row r="215" spans="1:19" x14ac:dyDescent="0.25">
      <c r="A215" s="110" t="str">
        <f t="shared" si="3"/>
        <v>TasmaniaCompletions441661st revision</v>
      </c>
      <c r="B215" s="4">
        <v>214</v>
      </c>
      <c r="C215" s="3" t="s">
        <v>7</v>
      </c>
      <c r="D215" s="3" t="s">
        <v>79</v>
      </c>
      <c r="E215" s="5">
        <v>2021.2</v>
      </c>
      <c r="F215" s="5">
        <v>108</v>
      </c>
      <c r="G215" s="81">
        <v>44166</v>
      </c>
      <c r="H215" s="5">
        <v>844</v>
      </c>
      <c r="I215" s="5">
        <v>0</v>
      </c>
      <c r="J215" s="3" t="s">
        <v>0</v>
      </c>
      <c r="K215" s="5">
        <v>797</v>
      </c>
      <c r="L215" s="5">
        <v>891</v>
      </c>
      <c r="M215" s="5">
        <v>833</v>
      </c>
      <c r="N215" s="5">
        <v>101.3</v>
      </c>
      <c r="O215" s="3" t="s">
        <v>28</v>
      </c>
      <c r="P215" s="5">
        <v>827</v>
      </c>
      <c r="Q215" s="5">
        <v>0</v>
      </c>
      <c r="R215" s="111"/>
      <c r="S215" s="3"/>
    </row>
    <row r="216" spans="1:19" x14ac:dyDescent="0.25">
      <c r="A216" s="110" t="str">
        <f t="shared" si="3"/>
        <v>TasmaniaCompletions44256Initial</v>
      </c>
      <c r="B216" s="4">
        <v>215</v>
      </c>
      <c r="C216" s="3" t="s">
        <v>7</v>
      </c>
      <c r="D216" s="3" t="s">
        <v>79</v>
      </c>
      <c r="E216" s="5">
        <v>2021.3</v>
      </c>
      <c r="F216" s="5">
        <v>108</v>
      </c>
      <c r="G216" s="81">
        <v>44256</v>
      </c>
      <c r="H216" s="5">
        <v>681</v>
      </c>
      <c r="I216" s="5">
        <v>0</v>
      </c>
      <c r="J216" s="3" t="s">
        <v>31</v>
      </c>
      <c r="K216" s="5">
        <v>622</v>
      </c>
      <c r="L216" s="5">
        <v>740</v>
      </c>
      <c r="M216" s="5">
        <v>664</v>
      </c>
      <c r="N216" s="5">
        <v>102.6</v>
      </c>
      <c r="O216" s="3" t="s">
        <v>28</v>
      </c>
      <c r="P216" s="5">
        <v>649</v>
      </c>
      <c r="Q216" s="5">
        <v>0</v>
      </c>
      <c r="R216" s="111"/>
      <c r="S216" s="3"/>
    </row>
    <row r="217" spans="1:19" x14ac:dyDescent="0.25">
      <c r="A217" s="110" t="str">
        <f t="shared" si="3"/>
        <v>TasmaniaCompletions442561st revision</v>
      </c>
      <c r="B217" s="4">
        <v>216</v>
      </c>
      <c r="C217" s="3" t="s">
        <v>7</v>
      </c>
      <c r="D217" s="3" t="s">
        <v>79</v>
      </c>
      <c r="E217" s="5">
        <v>2021.3</v>
      </c>
      <c r="F217" s="5">
        <v>109</v>
      </c>
      <c r="G217" s="81">
        <v>44256</v>
      </c>
      <c r="H217" s="5">
        <v>672</v>
      </c>
      <c r="I217" s="5">
        <v>0</v>
      </c>
      <c r="J217" s="3" t="s">
        <v>0</v>
      </c>
      <c r="K217" s="5">
        <v>633</v>
      </c>
      <c r="L217" s="5">
        <v>711</v>
      </c>
      <c r="M217" s="5">
        <v>664</v>
      </c>
      <c r="N217" s="5">
        <v>101.2</v>
      </c>
      <c r="O217" s="3" t="s">
        <v>28</v>
      </c>
      <c r="P217" s="5">
        <v>659</v>
      </c>
      <c r="Q217" s="5">
        <v>0</v>
      </c>
      <c r="R217" s="111"/>
      <c r="S217" s="3"/>
    </row>
    <row r="218" spans="1:19" x14ac:dyDescent="0.25">
      <c r="A218" s="110" t="str">
        <f t="shared" si="3"/>
        <v>TasmaniaIn-training43617Initial</v>
      </c>
      <c r="B218" s="4">
        <v>217</v>
      </c>
      <c r="C218" s="3" t="s">
        <v>7</v>
      </c>
      <c r="D218" s="3" t="s">
        <v>80</v>
      </c>
      <c r="E218" s="5">
        <v>2019.4</v>
      </c>
      <c r="F218" s="5">
        <v>101</v>
      </c>
      <c r="G218" s="81">
        <v>43617</v>
      </c>
      <c r="H218" s="5">
        <v>9254</v>
      </c>
      <c r="I218" s="5">
        <v>0</v>
      </c>
      <c r="J218" s="3" t="s">
        <v>31</v>
      </c>
      <c r="K218" s="5">
        <v>9137</v>
      </c>
      <c r="L218" s="5">
        <v>9371</v>
      </c>
      <c r="M218" s="5">
        <v>9192</v>
      </c>
      <c r="N218" s="5">
        <v>100.7</v>
      </c>
      <c r="O218" s="3" t="s">
        <v>28</v>
      </c>
      <c r="P218" s="5">
        <v>9313</v>
      </c>
      <c r="Q218" s="5">
        <v>0</v>
      </c>
      <c r="R218" s="111"/>
      <c r="S218" s="3"/>
    </row>
    <row r="219" spans="1:19" x14ac:dyDescent="0.25">
      <c r="A219" s="110" t="str">
        <f t="shared" si="3"/>
        <v>TasmaniaIn-training436171st revision</v>
      </c>
      <c r="B219" s="4">
        <v>218</v>
      </c>
      <c r="C219" s="3" t="s">
        <v>7</v>
      </c>
      <c r="D219" s="3" t="s">
        <v>80</v>
      </c>
      <c r="E219" s="5">
        <v>2019.4</v>
      </c>
      <c r="F219" s="5">
        <v>102</v>
      </c>
      <c r="G219" s="81">
        <v>43617</v>
      </c>
      <c r="H219" s="5">
        <v>9239</v>
      </c>
      <c r="I219" s="5">
        <v>0</v>
      </c>
      <c r="J219" s="3" t="s">
        <v>0</v>
      </c>
      <c r="K219" s="5">
        <v>9157</v>
      </c>
      <c r="L219" s="5">
        <v>9321</v>
      </c>
      <c r="M219" s="5">
        <v>9192</v>
      </c>
      <c r="N219" s="5">
        <v>100.5</v>
      </c>
      <c r="O219" s="3" t="s">
        <v>28</v>
      </c>
      <c r="P219" s="5">
        <v>9245</v>
      </c>
      <c r="Q219" s="5">
        <v>0</v>
      </c>
      <c r="R219" s="111"/>
      <c r="S219" s="3"/>
    </row>
    <row r="220" spans="1:19" x14ac:dyDescent="0.25">
      <c r="A220" s="110" t="str">
        <f t="shared" si="3"/>
        <v>TasmaniaIn-training43709Initial</v>
      </c>
      <c r="B220" s="4">
        <v>219</v>
      </c>
      <c r="C220" s="3" t="s">
        <v>7</v>
      </c>
      <c r="D220" s="3" t="s">
        <v>80</v>
      </c>
      <c r="E220" s="5">
        <v>2020.1</v>
      </c>
      <c r="F220" s="5">
        <v>102</v>
      </c>
      <c r="G220" s="81">
        <v>43709</v>
      </c>
      <c r="H220" s="5">
        <v>9090</v>
      </c>
      <c r="I220" s="5">
        <v>0</v>
      </c>
      <c r="J220" s="3" t="s">
        <v>31</v>
      </c>
      <c r="K220" s="5">
        <v>8951</v>
      </c>
      <c r="L220" s="5">
        <v>9229</v>
      </c>
      <c r="M220" s="5">
        <v>9043</v>
      </c>
      <c r="N220" s="5">
        <v>100.5</v>
      </c>
      <c r="O220" s="3" t="s">
        <v>28</v>
      </c>
      <c r="P220" s="5">
        <v>9187</v>
      </c>
      <c r="Q220" s="5">
        <v>0</v>
      </c>
      <c r="R220" s="111"/>
      <c r="S220" s="3"/>
    </row>
    <row r="221" spans="1:19" x14ac:dyDescent="0.25">
      <c r="A221" s="110" t="str">
        <f t="shared" si="3"/>
        <v>TasmaniaIn-training437091st revision</v>
      </c>
      <c r="B221" s="4">
        <v>220</v>
      </c>
      <c r="C221" s="3" t="s">
        <v>7</v>
      </c>
      <c r="D221" s="3" t="s">
        <v>80</v>
      </c>
      <c r="E221" s="5">
        <v>2020.1</v>
      </c>
      <c r="F221" s="5">
        <v>103</v>
      </c>
      <c r="G221" s="81">
        <v>43709</v>
      </c>
      <c r="H221" s="5">
        <v>9145</v>
      </c>
      <c r="I221" s="5">
        <v>0</v>
      </c>
      <c r="J221" s="3" t="s">
        <v>0</v>
      </c>
      <c r="K221" s="5">
        <v>9055</v>
      </c>
      <c r="L221" s="5">
        <v>9235</v>
      </c>
      <c r="M221" s="5">
        <v>9043</v>
      </c>
      <c r="N221" s="5">
        <v>101.1</v>
      </c>
      <c r="O221" s="3" t="s">
        <v>28</v>
      </c>
      <c r="P221" s="5">
        <v>9113</v>
      </c>
      <c r="Q221" s="5">
        <v>0</v>
      </c>
      <c r="R221" s="111"/>
      <c r="S221" s="3"/>
    </row>
    <row r="222" spans="1:19" x14ac:dyDescent="0.25">
      <c r="A222" s="110" t="str">
        <f t="shared" si="3"/>
        <v>TasmaniaIn-training43800Initial</v>
      </c>
      <c r="B222" s="4">
        <v>221</v>
      </c>
      <c r="C222" s="3" t="s">
        <v>7</v>
      </c>
      <c r="D222" s="3" t="s">
        <v>80</v>
      </c>
      <c r="E222" s="5">
        <v>2020.2</v>
      </c>
      <c r="F222" s="5">
        <v>103</v>
      </c>
      <c r="G222" s="81">
        <v>43800</v>
      </c>
      <c r="H222" s="5">
        <v>8738</v>
      </c>
      <c r="I222" s="5">
        <v>0</v>
      </c>
      <c r="J222" s="3" t="s">
        <v>31</v>
      </c>
      <c r="K222" s="5">
        <v>8590</v>
      </c>
      <c r="L222" s="5">
        <v>8886</v>
      </c>
      <c r="M222" s="5">
        <v>8612</v>
      </c>
      <c r="N222" s="5">
        <v>101.5</v>
      </c>
      <c r="O222" s="3" t="s">
        <v>28</v>
      </c>
      <c r="P222" s="5">
        <v>8773</v>
      </c>
      <c r="Q222" s="5">
        <v>0</v>
      </c>
      <c r="R222" s="111"/>
      <c r="S222" s="3"/>
    </row>
    <row r="223" spans="1:19" x14ac:dyDescent="0.25">
      <c r="A223" s="110" t="str">
        <f t="shared" si="3"/>
        <v>TasmaniaIn-training438001st revision</v>
      </c>
      <c r="B223" s="4">
        <v>222</v>
      </c>
      <c r="C223" s="3" t="s">
        <v>7</v>
      </c>
      <c r="D223" s="3" t="s">
        <v>80</v>
      </c>
      <c r="E223" s="5">
        <v>2020.2</v>
      </c>
      <c r="F223" s="5">
        <v>104</v>
      </c>
      <c r="G223" s="81">
        <v>43800</v>
      </c>
      <c r="H223" s="5">
        <v>8748</v>
      </c>
      <c r="I223" s="5">
        <v>0</v>
      </c>
      <c r="J223" s="3" t="s">
        <v>0</v>
      </c>
      <c r="K223" s="5">
        <v>8659</v>
      </c>
      <c r="L223" s="5">
        <v>8837</v>
      </c>
      <c r="M223" s="5">
        <v>8612</v>
      </c>
      <c r="N223" s="5">
        <v>101.6</v>
      </c>
      <c r="O223" s="3" t="s">
        <v>28</v>
      </c>
      <c r="P223" s="5">
        <v>8685</v>
      </c>
      <c r="Q223" s="5">
        <v>0</v>
      </c>
      <c r="R223" s="111"/>
      <c r="S223" s="3"/>
    </row>
    <row r="224" spans="1:19" x14ac:dyDescent="0.25">
      <c r="A224" s="110" t="str">
        <f t="shared" si="3"/>
        <v>TasmaniaIn-training43891Initial</v>
      </c>
      <c r="B224" s="4">
        <v>223</v>
      </c>
      <c r="C224" s="3" t="s">
        <v>7</v>
      </c>
      <c r="D224" s="3" t="s">
        <v>80</v>
      </c>
      <c r="E224" s="5">
        <v>2020.3</v>
      </c>
      <c r="F224" s="5">
        <v>104</v>
      </c>
      <c r="G224" s="81">
        <v>43891</v>
      </c>
      <c r="H224" s="5">
        <v>9111</v>
      </c>
      <c r="I224" s="5">
        <v>0</v>
      </c>
      <c r="J224" s="3" t="s">
        <v>31</v>
      </c>
      <c r="K224" s="5">
        <v>8976</v>
      </c>
      <c r="L224" s="5">
        <v>9246</v>
      </c>
      <c r="M224" s="5">
        <v>8948</v>
      </c>
      <c r="N224" s="5">
        <v>101.8</v>
      </c>
      <c r="O224" s="3" t="s">
        <v>27</v>
      </c>
      <c r="P224" s="5">
        <v>9101</v>
      </c>
      <c r="Q224" s="5">
        <v>0</v>
      </c>
      <c r="R224" s="111"/>
      <c r="S224" s="3"/>
    </row>
    <row r="225" spans="1:19" x14ac:dyDescent="0.25">
      <c r="A225" s="110" t="str">
        <f t="shared" si="3"/>
        <v>TasmaniaIn-training438911st revision</v>
      </c>
      <c r="B225" s="4">
        <v>224</v>
      </c>
      <c r="C225" s="3" t="s">
        <v>7</v>
      </c>
      <c r="D225" s="3" t="s">
        <v>80</v>
      </c>
      <c r="E225" s="5">
        <v>2020.3</v>
      </c>
      <c r="F225" s="5">
        <v>105</v>
      </c>
      <c r="G225" s="81">
        <v>43891</v>
      </c>
      <c r="H225" s="5">
        <v>9095</v>
      </c>
      <c r="I225" s="5">
        <v>0</v>
      </c>
      <c r="J225" s="3" t="s">
        <v>0</v>
      </c>
      <c r="K225" s="5">
        <v>9005</v>
      </c>
      <c r="L225" s="5">
        <v>9185</v>
      </c>
      <c r="M225" s="5">
        <v>8948</v>
      </c>
      <c r="N225" s="5">
        <v>101.6</v>
      </c>
      <c r="O225" s="3" t="s">
        <v>27</v>
      </c>
      <c r="P225" s="5">
        <v>9006</v>
      </c>
      <c r="Q225" s="5">
        <v>0</v>
      </c>
      <c r="R225" s="111"/>
      <c r="S225" s="3"/>
    </row>
    <row r="226" spans="1:19" x14ac:dyDescent="0.25">
      <c r="A226" s="110" t="str">
        <f t="shared" si="3"/>
        <v>VictoriaCancellations/withdrawals43617Initial</v>
      </c>
      <c r="B226" s="4">
        <v>225</v>
      </c>
      <c r="C226" s="3" t="s">
        <v>8</v>
      </c>
      <c r="D226" s="3" t="s">
        <v>77</v>
      </c>
      <c r="E226" s="5">
        <v>2019.4</v>
      </c>
      <c r="F226" s="5">
        <v>101</v>
      </c>
      <c r="G226" s="81">
        <v>43617</v>
      </c>
      <c r="H226" s="5">
        <v>5967</v>
      </c>
      <c r="I226" s="5">
        <v>0</v>
      </c>
      <c r="J226" s="3" t="s">
        <v>31</v>
      </c>
      <c r="K226" s="5">
        <v>5433</v>
      </c>
      <c r="L226" s="5">
        <v>6501</v>
      </c>
      <c r="M226" s="5">
        <v>5251</v>
      </c>
      <c r="N226" s="5">
        <v>113.6</v>
      </c>
      <c r="O226" s="3" t="s">
        <v>27</v>
      </c>
      <c r="P226" s="5">
        <v>4417</v>
      </c>
      <c r="Q226" s="5">
        <v>0</v>
      </c>
      <c r="R226" s="111"/>
      <c r="S226" s="3"/>
    </row>
    <row r="227" spans="1:19" x14ac:dyDescent="0.25">
      <c r="A227" s="110" t="str">
        <f t="shared" si="3"/>
        <v>VictoriaCancellations/withdrawals436171st revision</v>
      </c>
      <c r="B227" s="4">
        <v>226</v>
      </c>
      <c r="C227" s="3" t="s">
        <v>8</v>
      </c>
      <c r="D227" s="3" t="s">
        <v>77</v>
      </c>
      <c r="E227" s="5">
        <v>2019.4</v>
      </c>
      <c r="F227" s="5">
        <v>102</v>
      </c>
      <c r="G227" s="81">
        <v>43617</v>
      </c>
      <c r="H227" s="5">
        <v>5678</v>
      </c>
      <c r="I227" s="5">
        <v>0</v>
      </c>
      <c r="J227" s="3" t="s">
        <v>0</v>
      </c>
      <c r="K227" s="5">
        <v>5248</v>
      </c>
      <c r="L227" s="5">
        <v>6108</v>
      </c>
      <c r="M227" s="5">
        <v>5251</v>
      </c>
      <c r="N227" s="5">
        <v>108.1</v>
      </c>
      <c r="O227" s="3" t="s">
        <v>27</v>
      </c>
      <c r="P227" s="5">
        <v>4883</v>
      </c>
      <c r="Q227" s="5">
        <v>0</v>
      </c>
      <c r="R227" s="111"/>
      <c r="S227" s="3"/>
    </row>
    <row r="228" spans="1:19" x14ac:dyDescent="0.25">
      <c r="A228" s="110" t="str">
        <f t="shared" si="3"/>
        <v>VictoriaCancellations/withdrawals43709Initial</v>
      </c>
      <c r="B228" s="4">
        <v>227</v>
      </c>
      <c r="C228" s="3" t="s">
        <v>8</v>
      </c>
      <c r="D228" s="3" t="s">
        <v>77</v>
      </c>
      <c r="E228" s="5">
        <v>2020.1</v>
      </c>
      <c r="F228" s="5">
        <v>102</v>
      </c>
      <c r="G228" s="81">
        <v>43709</v>
      </c>
      <c r="H228" s="5">
        <v>5740</v>
      </c>
      <c r="I228" s="5">
        <v>0</v>
      </c>
      <c r="J228" s="3" t="s">
        <v>31</v>
      </c>
      <c r="K228" s="5">
        <v>5121</v>
      </c>
      <c r="L228" s="5">
        <v>6359</v>
      </c>
      <c r="M228" s="5">
        <v>5090</v>
      </c>
      <c r="N228" s="5">
        <v>112.8</v>
      </c>
      <c r="O228" s="3" t="s">
        <v>27</v>
      </c>
      <c r="P228" s="5">
        <v>4298</v>
      </c>
      <c r="Q228" s="5">
        <v>0</v>
      </c>
      <c r="R228" s="111"/>
      <c r="S228" s="3"/>
    </row>
    <row r="229" spans="1:19" x14ac:dyDescent="0.25">
      <c r="A229" s="110" t="str">
        <f t="shared" si="3"/>
        <v>VictoriaCancellations/withdrawals437091st revision</v>
      </c>
      <c r="B229" s="4">
        <v>228</v>
      </c>
      <c r="C229" s="3" t="s">
        <v>8</v>
      </c>
      <c r="D229" s="3" t="s">
        <v>77</v>
      </c>
      <c r="E229" s="5">
        <v>2020.1</v>
      </c>
      <c r="F229" s="5">
        <v>103</v>
      </c>
      <c r="G229" s="81">
        <v>43709</v>
      </c>
      <c r="H229" s="5">
        <v>5373</v>
      </c>
      <c r="I229" s="5">
        <v>0</v>
      </c>
      <c r="J229" s="3" t="s">
        <v>0</v>
      </c>
      <c r="K229" s="5">
        <v>4967</v>
      </c>
      <c r="L229" s="5">
        <v>5779</v>
      </c>
      <c r="M229" s="5">
        <v>5090</v>
      </c>
      <c r="N229" s="5">
        <v>105.6</v>
      </c>
      <c r="O229" s="3" t="s">
        <v>27</v>
      </c>
      <c r="P229" s="5">
        <v>4637</v>
      </c>
      <c r="Q229" s="5">
        <v>0</v>
      </c>
      <c r="R229" s="111"/>
      <c r="S229" s="3"/>
    </row>
    <row r="230" spans="1:19" x14ac:dyDescent="0.25">
      <c r="A230" s="110" t="str">
        <f t="shared" si="3"/>
        <v>VictoriaCancellations/withdrawals43800Initial</v>
      </c>
      <c r="B230" s="4">
        <v>229</v>
      </c>
      <c r="C230" s="3" t="s">
        <v>8</v>
      </c>
      <c r="D230" s="3" t="s">
        <v>77</v>
      </c>
      <c r="E230" s="5">
        <v>2020.2</v>
      </c>
      <c r="F230" s="5">
        <v>103</v>
      </c>
      <c r="G230" s="81">
        <v>43800</v>
      </c>
      <c r="H230" s="5">
        <v>4865</v>
      </c>
      <c r="I230" s="5">
        <v>0</v>
      </c>
      <c r="J230" s="3" t="s">
        <v>31</v>
      </c>
      <c r="K230" s="5">
        <v>4413</v>
      </c>
      <c r="L230" s="5">
        <v>5317</v>
      </c>
      <c r="M230" s="5">
        <v>4905</v>
      </c>
      <c r="N230" s="5">
        <v>99.2</v>
      </c>
      <c r="O230" s="3" t="s">
        <v>28</v>
      </c>
      <c r="P230" s="5">
        <v>3678</v>
      </c>
      <c r="Q230" s="5">
        <v>0</v>
      </c>
      <c r="R230" s="111"/>
      <c r="S230" s="3"/>
    </row>
    <row r="231" spans="1:19" x14ac:dyDescent="0.25">
      <c r="A231" s="110" t="str">
        <f t="shared" si="3"/>
        <v>VictoriaCancellations/withdrawals438001st revision</v>
      </c>
      <c r="B231" s="4">
        <v>230</v>
      </c>
      <c r="C231" s="3" t="s">
        <v>8</v>
      </c>
      <c r="D231" s="3" t="s">
        <v>77</v>
      </c>
      <c r="E231" s="5">
        <v>2020.2</v>
      </c>
      <c r="F231" s="5">
        <v>104</v>
      </c>
      <c r="G231" s="81">
        <v>43800</v>
      </c>
      <c r="H231" s="5">
        <v>4855</v>
      </c>
      <c r="I231" s="5">
        <v>0</v>
      </c>
      <c r="J231" s="3" t="s">
        <v>0</v>
      </c>
      <c r="K231" s="5">
        <v>4448</v>
      </c>
      <c r="L231" s="5">
        <v>5262</v>
      </c>
      <c r="M231" s="5">
        <v>4905</v>
      </c>
      <c r="N231" s="5">
        <v>99</v>
      </c>
      <c r="O231" s="3" t="s">
        <v>28</v>
      </c>
      <c r="P231" s="5">
        <v>4206</v>
      </c>
      <c r="Q231" s="5">
        <v>0</v>
      </c>
      <c r="R231" s="111"/>
      <c r="S231" s="3"/>
    </row>
    <row r="232" spans="1:19" x14ac:dyDescent="0.25">
      <c r="A232" s="110" t="str">
        <f t="shared" si="3"/>
        <v>VictoriaCancellations/withdrawals43891Initial</v>
      </c>
      <c r="B232" s="4">
        <v>231</v>
      </c>
      <c r="C232" s="3" t="s">
        <v>8</v>
      </c>
      <c r="D232" s="3" t="s">
        <v>77</v>
      </c>
      <c r="E232" s="5">
        <v>2020.3</v>
      </c>
      <c r="F232" s="5">
        <v>104</v>
      </c>
      <c r="G232" s="81">
        <v>43891</v>
      </c>
      <c r="H232" s="5">
        <v>4646</v>
      </c>
      <c r="I232" s="5">
        <v>0</v>
      </c>
      <c r="J232" s="3" t="s">
        <v>31</v>
      </c>
      <c r="K232" s="5">
        <v>4167</v>
      </c>
      <c r="L232" s="5">
        <v>5125</v>
      </c>
      <c r="M232" s="5">
        <v>5114</v>
      </c>
      <c r="N232" s="5">
        <v>90.8</v>
      </c>
      <c r="O232" s="3" t="s">
        <v>28</v>
      </c>
      <c r="P232" s="5">
        <v>3545</v>
      </c>
      <c r="Q232" s="5">
        <v>0</v>
      </c>
      <c r="R232" s="111"/>
      <c r="S232" s="3"/>
    </row>
    <row r="233" spans="1:19" x14ac:dyDescent="0.25">
      <c r="A233" s="110" t="str">
        <f t="shared" si="3"/>
        <v>VictoriaCancellations/withdrawals438911st revision</v>
      </c>
      <c r="B233" s="4">
        <v>232</v>
      </c>
      <c r="C233" s="3" t="s">
        <v>8</v>
      </c>
      <c r="D233" s="3" t="s">
        <v>77</v>
      </c>
      <c r="E233" s="5">
        <v>2020.3</v>
      </c>
      <c r="F233" s="5">
        <v>105</v>
      </c>
      <c r="G233" s="81">
        <v>43891</v>
      </c>
      <c r="H233" s="5">
        <v>4940</v>
      </c>
      <c r="I233" s="5">
        <v>0</v>
      </c>
      <c r="J233" s="3" t="s">
        <v>0</v>
      </c>
      <c r="K233" s="5">
        <v>4567</v>
      </c>
      <c r="L233" s="5">
        <v>5313</v>
      </c>
      <c r="M233" s="5">
        <v>5114</v>
      </c>
      <c r="N233" s="5">
        <v>96.6</v>
      </c>
      <c r="O233" s="3" t="s">
        <v>28</v>
      </c>
      <c r="P233" s="5">
        <v>4320</v>
      </c>
      <c r="Q233" s="5">
        <v>0</v>
      </c>
      <c r="R233" s="111"/>
      <c r="S233" s="3"/>
    </row>
    <row r="234" spans="1:19" x14ac:dyDescent="0.25">
      <c r="A234" s="110" t="str">
        <f t="shared" si="3"/>
        <v>VictoriaCommencements43983Initial</v>
      </c>
      <c r="B234" s="4">
        <v>233</v>
      </c>
      <c r="C234" s="3" t="s">
        <v>8</v>
      </c>
      <c r="D234" s="3" t="s">
        <v>78</v>
      </c>
      <c r="E234" s="5">
        <v>2020.4</v>
      </c>
      <c r="F234" s="5">
        <v>105</v>
      </c>
      <c r="G234" s="81">
        <v>43983</v>
      </c>
      <c r="H234" s="5">
        <v>3765</v>
      </c>
      <c r="I234" s="5">
        <v>0</v>
      </c>
      <c r="J234" s="3" t="s">
        <v>31</v>
      </c>
      <c r="K234" s="5">
        <v>3744</v>
      </c>
      <c r="L234" s="5">
        <v>3786</v>
      </c>
      <c r="M234" s="5">
        <v>3927</v>
      </c>
      <c r="N234" s="5">
        <v>95.9</v>
      </c>
      <c r="O234" s="3" t="s">
        <v>27</v>
      </c>
      <c r="P234" s="5">
        <v>3748</v>
      </c>
      <c r="Q234" s="5">
        <v>0</v>
      </c>
      <c r="R234" s="111"/>
      <c r="S234" s="3"/>
    </row>
    <row r="235" spans="1:19" x14ac:dyDescent="0.25">
      <c r="A235" s="110" t="str">
        <f t="shared" si="3"/>
        <v>VictoriaCommencements439831st revision</v>
      </c>
      <c r="B235" s="4">
        <v>234</v>
      </c>
      <c r="C235" s="3" t="s">
        <v>8</v>
      </c>
      <c r="D235" s="3" t="s">
        <v>78</v>
      </c>
      <c r="E235" s="5">
        <v>2020.4</v>
      </c>
      <c r="F235" s="5">
        <v>106</v>
      </c>
      <c r="G235" s="81">
        <v>43983</v>
      </c>
      <c r="H235" s="5">
        <v>3906</v>
      </c>
      <c r="I235" s="5">
        <v>0</v>
      </c>
      <c r="J235" s="3" t="s">
        <v>0</v>
      </c>
      <c r="K235" s="5">
        <v>3900</v>
      </c>
      <c r="L235" s="5">
        <v>3912</v>
      </c>
      <c r="M235" s="5">
        <v>3927</v>
      </c>
      <c r="N235" s="5">
        <v>99.5</v>
      </c>
      <c r="O235" s="3" t="s">
        <v>27</v>
      </c>
      <c r="P235" s="5">
        <v>3901</v>
      </c>
      <c r="Q235" s="5">
        <v>0</v>
      </c>
      <c r="R235" s="111"/>
      <c r="S235" s="3"/>
    </row>
    <row r="236" spans="1:19" x14ac:dyDescent="0.25">
      <c r="A236" s="110" t="str">
        <f t="shared" si="3"/>
        <v>VictoriaCommencements44075Initial</v>
      </c>
      <c r="B236" s="4">
        <v>235</v>
      </c>
      <c r="C236" s="3" t="s">
        <v>8</v>
      </c>
      <c r="D236" s="3" t="s">
        <v>78</v>
      </c>
      <c r="E236" s="5">
        <v>2021.1</v>
      </c>
      <c r="F236" s="5">
        <v>106</v>
      </c>
      <c r="G236" s="81">
        <v>44075</v>
      </c>
      <c r="H236" s="5">
        <v>3457</v>
      </c>
      <c r="I236" s="5">
        <v>0</v>
      </c>
      <c r="J236" s="3" t="s">
        <v>31</v>
      </c>
      <c r="K236" s="5">
        <v>3437</v>
      </c>
      <c r="L236" s="5">
        <v>3477</v>
      </c>
      <c r="M236" s="5">
        <v>3475</v>
      </c>
      <c r="N236" s="5">
        <v>99.5</v>
      </c>
      <c r="O236" s="3" t="s">
        <v>28</v>
      </c>
      <c r="P236" s="5">
        <v>3441</v>
      </c>
      <c r="Q236" s="5">
        <v>0</v>
      </c>
      <c r="R236" s="111"/>
      <c r="S236" s="3"/>
    </row>
    <row r="237" spans="1:19" x14ac:dyDescent="0.25">
      <c r="A237" s="110" t="str">
        <f t="shared" si="3"/>
        <v>VictoriaCommencements440751st revision</v>
      </c>
      <c r="B237" s="4">
        <v>236</v>
      </c>
      <c r="C237" s="3" t="s">
        <v>8</v>
      </c>
      <c r="D237" s="3" t="s">
        <v>78</v>
      </c>
      <c r="E237" s="5">
        <v>2021.1</v>
      </c>
      <c r="F237" s="5">
        <v>107</v>
      </c>
      <c r="G237" s="81">
        <v>44075</v>
      </c>
      <c r="H237" s="5">
        <v>3471</v>
      </c>
      <c r="I237" s="5">
        <v>0</v>
      </c>
      <c r="J237" s="3" t="s">
        <v>0</v>
      </c>
      <c r="K237" s="5">
        <v>3466</v>
      </c>
      <c r="L237" s="5">
        <v>3476</v>
      </c>
      <c r="M237" s="5">
        <v>3475</v>
      </c>
      <c r="N237" s="5">
        <v>99.9</v>
      </c>
      <c r="O237" s="3" t="s">
        <v>28</v>
      </c>
      <c r="P237" s="5">
        <v>3466</v>
      </c>
      <c r="Q237" s="5">
        <v>0</v>
      </c>
      <c r="R237" s="111"/>
      <c r="S237" s="3"/>
    </row>
    <row r="238" spans="1:19" x14ac:dyDescent="0.25">
      <c r="A238" s="110" t="str">
        <f t="shared" si="3"/>
        <v>VictoriaCommencements44166Initial</v>
      </c>
      <c r="B238" s="4">
        <v>237</v>
      </c>
      <c r="C238" s="3" t="s">
        <v>8</v>
      </c>
      <c r="D238" s="3" t="s">
        <v>78</v>
      </c>
      <c r="E238" s="5">
        <v>2021.2</v>
      </c>
      <c r="F238" s="5">
        <v>107</v>
      </c>
      <c r="G238" s="81">
        <v>44166</v>
      </c>
      <c r="H238" s="5">
        <v>15665</v>
      </c>
      <c r="I238" s="5">
        <v>0</v>
      </c>
      <c r="J238" s="3" t="s">
        <v>31</v>
      </c>
      <c r="K238" s="5">
        <v>15605</v>
      </c>
      <c r="L238" s="5">
        <v>15725</v>
      </c>
      <c r="M238" s="5">
        <v>15872</v>
      </c>
      <c r="N238" s="5">
        <v>98.7</v>
      </c>
      <c r="O238" s="3" t="s">
        <v>27</v>
      </c>
      <c r="P238" s="5">
        <v>15596</v>
      </c>
      <c r="Q238" s="5">
        <v>0</v>
      </c>
      <c r="R238" s="111"/>
      <c r="S238" s="3"/>
    </row>
    <row r="239" spans="1:19" x14ac:dyDescent="0.25">
      <c r="A239" s="110" t="str">
        <f t="shared" si="3"/>
        <v>VictoriaCommencements441661st revision</v>
      </c>
      <c r="B239" s="4">
        <v>238</v>
      </c>
      <c r="C239" s="3" t="s">
        <v>8</v>
      </c>
      <c r="D239" s="3" t="s">
        <v>78</v>
      </c>
      <c r="E239" s="5">
        <v>2021.2</v>
      </c>
      <c r="F239" s="5">
        <v>108</v>
      </c>
      <c r="G239" s="81">
        <v>44166</v>
      </c>
      <c r="H239" s="5">
        <v>15852</v>
      </c>
      <c r="I239" s="5">
        <v>0</v>
      </c>
      <c r="J239" s="3" t="s">
        <v>0</v>
      </c>
      <c r="K239" s="5">
        <v>15829</v>
      </c>
      <c r="L239" s="5">
        <v>15875</v>
      </c>
      <c r="M239" s="5">
        <v>15872</v>
      </c>
      <c r="N239" s="5">
        <v>99.9</v>
      </c>
      <c r="O239" s="3" t="s">
        <v>27</v>
      </c>
      <c r="P239" s="5">
        <v>15831</v>
      </c>
      <c r="Q239" s="5">
        <v>0</v>
      </c>
      <c r="R239" s="111"/>
      <c r="S239" s="3"/>
    </row>
    <row r="240" spans="1:19" x14ac:dyDescent="0.25">
      <c r="A240" s="110" t="str">
        <f t="shared" si="3"/>
        <v>VictoriaCommencements44256Initial</v>
      </c>
      <c r="B240" s="4">
        <v>239</v>
      </c>
      <c r="C240" s="3" t="s">
        <v>8</v>
      </c>
      <c r="D240" s="3" t="s">
        <v>78</v>
      </c>
      <c r="E240" s="5">
        <v>2021.3</v>
      </c>
      <c r="F240" s="5">
        <v>108</v>
      </c>
      <c r="G240" s="81">
        <v>44256</v>
      </c>
      <c r="H240" s="5">
        <v>14389</v>
      </c>
      <c r="I240" s="5">
        <v>0</v>
      </c>
      <c r="J240" s="3" t="s">
        <v>31</v>
      </c>
      <c r="K240" s="5">
        <v>14199</v>
      </c>
      <c r="L240" s="5">
        <v>14579</v>
      </c>
      <c r="M240" s="5">
        <v>14700</v>
      </c>
      <c r="N240" s="5">
        <v>97.9</v>
      </c>
      <c r="O240" s="3" t="s">
        <v>27</v>
      </c>
      <c r="P240" s="5">
        <v>14299</v>
      </c>
      <c r="Q240" s="5">
        <v>0</v>
      </c>
      <c r="R240" s="111"/>
      <c r="S240" s="3"/>
    </row>
    <row r="241" spans="1:19" x14ac:dyDescent="0.25">
      <c r="A241" s="110" t="str">
        <f t="shared" si="3"/>
        <v>VictoriaCommencements442561st revision</v>
      </c>
      <c r="B241" s="4">
        <v>240</v>
      </c>
      <c r="C241" s="3" t="s">
        <v>8</v>
      </c>
      <c r="D241" s="3" t="s">
        <v>78</v>
      </c>
      <c r="E241" s="5">
        <v>2021.3</v>
      </c>
      <c r="F241" s="5">
        <v>109</v>
      </c>
      <c r="G241" s="81">
        <v>44256</v>
      </c>
      <c r="H241" s="5">
        <v>14658</v>
      </c>
      <c r="I241" s="5">
        <v>0</v>
      </c>
      <c r="J241" s="3" t="s">
        <v>0</v>
      </c>
      <c r="K241" s="5">
        <v>14576</v>
      </c>
      <c r="L241" s="5">
        <v>14740</v>
      </c>
      <c r="M241" s="5">
        <v>14700</v>
      </c>
      <c r="N241" s="5">
        <v>99.7</v>
      </c>
      <c r="O241" s="3" t="s">
        <v>27</v>
      </c>
      <c r="P241" s="5">
        <v>14629</v>
      </c>
      <c r="Q241" s="5">
        <v>0</v>
      </c>
      <c r="R241" s="111"/>
      <c r="S241" s="3"/>
    </row>
    <row r="242" spans="1:19" x14ac:dyDescent="0.25">
      <c r="A242" s="110" t="str">
        <f t="shared" si="3"/>
        <v>VictoriaCompletions43983Initial</v>
      </c>
      <c r="B242" s="4">
        <v>241</v>
      </c>
      <c r="C242" s="3" t="s">
        <v>8</v>
      </c>
      <c r="D242" s="3" t="s">
        <v>79</v>
      </c>
      <c r="E242" s="5">
        <v>2020.4</v>
      </c>
      <c r="F242" s="5">
        <v>105</v>
      </c>
      <c r="G242" s="81">
        <v>43983</v>
      </c>
      <c r="H242" s="5">
        <v>2930</v>
      </c>
      <c r="I242" s="5">
        <v>0</v>
      </c>
      <c r="J242" s="3" t="s">
        <v>31</v>
      </c>
      <c r="K242" s="5">
        <v>2853</v>
      </c>
      <c r="L242" s="5">
        <v>3007</v>
      </c>
      <c r="M242" s="5">
        <v>2930</v>
      </c>
      <c r="N242" s="5">
        <v>100</v>
      </c>
      <c r="O242" s="3" t="s">
        <v>28</v>
      </c>
      <c r="P242" s="5">
        <v>2761</v>
      </c>
      <c r="Q242" s="5">
        <v>0</v>
      </c>
      <c r="R242" s="111"/>
      <c r="S242" s="3"/>
    </row>
    <row r="243" spans="1:19" x14ac:dyDescent="0.25">
      <c r="A243" s="110" t="str">
        <f t="shared" si="3"/>
        <v>VictoriaCompletions439831st revision</v>
      </c>
      <c r="B243" s="4">
        <v>242</v>
      </c>
      <c r="C243" s="3" t="s">
        <v>8</v>
      </c>
      <c r="D243" s="3" t="s">
        <v>79</v>
      </c>
      <c r="E243" s="5">
        <v>2020.4</v>
      </c>
      <c r="F243" s="5">
        <v>106</v>
      </c>
      <c r="G243" s="81">
        <v>43983</v>
      </c>
      <c r="H243" s="5">
        <v>2951</v>
      </c>
      <c r="I243" s="5">
        <v>0</v>
      </c>
      <c r="J243" s="3" t="s">
        <v>0</v>
      </c>
      <c r="K243" s="5">
        <v>2903</v>
      </c>
      <c r="L243" s="5">
        <v>2999</v>
      </c>
      <c r="M243" s="5">
        <v>2930</v>
      </c>
      <c r="N243" s="5">
        <v>100.7</v>
      </c>
      <c r="O243" s="3" t="s">
        <v>28</v>
      </c>
      <c r="P243" s="5">
        <v>2873</v>
      </c>
      <c r="Q243" s="5">
        <v>0</v>
      </c>
      <c r="R243" s="111"/>
      <c r="S243" s="3"/>
    </row>
    <row r="244" spans="1:19" x14ac:dyDescent="0.25">
      <c r="A244" s="110" t="str">
        <f t="shared" si="3"/>
        <v>VictoriaCompletions44075Initial</v>
      </c>
      <c r="B244" s="4">
        <v>243</v>
      </c>
      <c r="C244" s="3" t="s">
        <v>8</v>
      </c>
      <c r="D244" s="3" t="s">
        <v>79</v>
      </c>
      <c r="E244" s="5">
        <v>2021.1</v>
      </c>
      <c r="F244" s="5">
        <v>106</v>
      </c>
      <c r="G244" s="81">
        <v>44075</v>
      </c>
      <c r="H244" s="5">
        <v>3098</v>
      </c>
      <c r="I244" s="5">
        <v>0</v>
      </c>
      <c r="J244" s="3" t="s">
        <v>31</v>
      </c>
      <c r="K244" s="5">
        <v>3006</v>
      </c>
      <c r="L244" s="5">
        <v>3190</v>
      </c>
      <c r="M244" s="5">
        <v>3103</v>
      </c>
      <c r="N244" s="5">
        <v>99.8</v>
      </c>
      <c r="O244" s="3" t="s">
        <v>28</v>
      </c>
      <c r="P244" s="5">
        <v>2925</v>
      </c>
      <c r="Q244" s="5">
        <v>0</v>
      </c>
      <c r="R244" s="111"/>
      <c r="S244" s="3"/>
    </row>
    <row r="245" spans="1:19" x14ac:dyDescent="0.25">
      <c r="A245" s="110" t="str">
        <f t="shared" si="3"/>
        <v>VictoriaCompletions440751st revision</v>
      </c>
      <c r="B245" s="4">
        <v>244</v>
      </c>
      <c r="C245" s="3" t="s">
        <v>8</v>
      </c>
      <c r="D245" s="3" t="s">
        <v>79</v>
      </c>
      <c r="E245" s="5">
        <v>2021.1</v>
      </c>
      <c r="F245" s="5">
        <v>107</v>
      </c>
      <c r="G245" s="81">
        <v>44075</v>
      </c>
      <c r="H245" s="5">
        <v>3094</v>
      </c>
      <c r="I245" s="5">
        <v>0</v>
      </c>
      <c r="J245" s="3" t="s">
        <v>0</v>
      </c>
      <c r="K245" s="5">
        <v>3047</v>
      </c>
      <c r="L245" s="5">
        <v>3141</v>
      </c>
      <c r="M245" s="5">
        <v>3103</v>
      </c>
      <c r="N245" s="5">
        <v>99.7</v>
      </c>
      <c r="O245" s="3" t="s">
        <v>28</v>
      </c>
      <c r="P245" s="5">
        <v>3014</v>
      </c>
      <c r="Q245" s="5">
        <v>0</v>
      </c>
      <c r="R245" s="111"/>
      <c r="S245" s="3"/>
    </row>
    <row r="246" spans="1:19" x14ac:dyDescent="0.25">
      <c r="A246" s="110" t="str">
        <f t="shared" si="3"/>
        <v>VictoriaCompletions44166Initial</v>
      </c>
      <c r="B246" s="4">
        <v>245</v>
      </c>
      <c r="C246" s="3" t="s">
        <v>8</v>
      </c>
      <c r="D246" s="3" t="s">
        <v>79</v>
      </c>
      <c r="E246" s="5">
        <v>2021.2</v>
      </c>
      <c r="F246" s="5">
        <v>107</v>
      </c>
      <c r="G246" s="81">
        <v>44166</v>
      </c>
      <c r="H246" s="5">
        <v>5364</v>
      </c>
      <c r="I246" s="5">
        <v>0</v>
      </c>
      <c r="J246" s="3" t="s">
        <v>31</v>
      </c>
      <c r="K246" s="5">
        <v>5210</v>
      </c>
      <c r="L246" s="5">
        <v>5518</v>
      </c>
      <c r="M246" s="5">
        <v>5397</v>
      </c>
      <c r="N246" s="5">
        <v>99.4</v>
      </c>
      <c r="O246" s="3" t="s">
        <v>28</v>
      </c>
      <c r="P246" s="5">
        <v>5061</v>
      </c>
      <c r="Q246" s="5">
        <v>0</v>
      </c>
      <c r="R246" s="111"/>
      <c r="S246" s="3"/>
    </row>
    <row r="247" spans="1:19" x14ac:dyDescent="0.25">
      <c r="A247" s="110" t="str">
        <f t="shared" si="3"/>
        <v>VictoriaCompletions441661st revision</v>
      </c>
      <c r="B247" s="4">
        <v>246</v>
      </c>
      <c r="C247" s="3" t="s">
        <v>8</v>
      </c>
      <c r="D247" s="3" t="s">
        <v>79</v>
      </c>
      <c r="E247" s="5">
        <v>2021.2</v>
      </c>
      <c r="F247" s="5">
        <v>108</v>
      </c>
      <c r="G247" s="81">
        <v>44166</v>
      </c>
      <c r="H247" s="5">
        <v>5408</v>
      </c>
      <c r="I247" s="5">
        <v>0</v>
      </c>
      <c r="J247" s="3" t="s">
        <v>0</v>
      </c>
      <c r="K247" s="5">
        <v>5342</v>
      </c>
      <c r="L247" s="5">
        <v>5474</v>
      </c>
      <c r="M247" s="5">
        <v>5397</v>
      </c>
      <c r="N247" s="5">
        <v>100.2</v>
      </c>
      <c r="O247" s="3" t="s">
        <v>28</v>
      </c>
      <c r="P247" s="5">
        <v>5270</v>
      </c>
      <c r="Q247" s="5">
        <v>0</v>
      </c>
      <c r="R247" s="111"/>
      <c r="S247" s="3"/>
    </row>
    <row r="248" spans="1:19" x14ac:dyDescent="0.25">
      <c r="A248" s="110" t="str">
        <f t="shared" si="3"/>
        <v>VictoriaCompletions44256Initial</v>
      </c>
      <c r="B248" s="4">
        <v>247</v>
      </c>
      <c r="C248" s="3" t="s">
        <v>8</v>
      </c>
      <c r="D248" s="3" t="s">
        <v>79</v>
      </c>
      <c r="E248" s="5">
        <v>2021.3</v>
      </c>
      <c r="F248" s="5">
        <v>108</v>
      </c>
      <c r="G248" s="81">
        <v>44256</v>
      </c>
      <c r="H248" s="5">
        <v>3932</v>
      </c>
      <c r="I248" s="5">
        <v>0</v>
      </c>
      <c r="J248" s="3" t="s">
        <v>31</v>
      </c>
      <c r="K248" s="5">
        <v>3823</v>
      </c>
      <c r="L248" s="5">
        <v>4041</v>
      </c>
      <c r="M248" s="5">
        <v>3987</v>
      </c>
      <c r="N248" s="5">
        <v>98.6</v>
      </c>
      <c r="O248" s="3" t="s">
        <v>28</v>
      </c>
      <c r="P248" s="5">
        <v>3707</v>
      </c>
      <c r="Q248" s="5">
        <v>0</v>
      </c>
      <c r="R248" s="111"/>
      <c r="S248" s="3"/>
    </row>
    <row r="249" spans="1:19" x14ac:dyDescent="0.25">
      <c r="A249" s="110" t="str">
        <f t="shared" si="3"/>
        <v>VictoriaCompletions442561st revision</v>
      </c>
      <c r="B249" s="4">
        <v>248</v>
      </c>
      <c r="C249" s="3" t="s">
        <v>8</v>
      </c>
      <c r="D249" s="3" t="s">
        <v>79</v>
      </c>
      <c r="E249" s="5">
        <v>2021.3</v>
      </c>
      <c r="F249" s="5">
        <v>109</v>
      </c>
      <c r="G249" s="81">
        <v>44256</v>
      </c>
      <c r="H249" s="5">
        <v>4015</v>
      </c>
      <c r="I249" s="5">
        <v>0</v>
      </c>
      <c r="J249" s="3" t="s">
        <v>0</v>
      </c>
      <c r="K249" s="5">
        <v>3970</v>
      </c>
      <c r="L249" s="5">
        <v>4060</v>
      </c>
      <c r="M249" s="5">
        <v>3987</v>
      </c>
      <c r="N249" s="5">
        <v>100.7</v>
      </c>
      <c r="O249" s="3" t="s">
        <v>28</v>
      </c>
      <c r="P249" s="5">
        <v>3907</v>
      </c>
      <c r="Q249" s="5">
        <v>0</v>
      </c>
      <c r="R249" s="111"/>
      <c r="S249" s="3"/>
    </row>
    <row r="250" spans="1:19" x14ac:dyDescent="0.25">
      <c r="A250" s="110" t="str">
        <f t="shared" si="3"/>
        <v>VictoriaIn-training43617Initial</v>
      </c>
      <c r="B250" s="4">
        <v>249</v>
      </c>
      <c r="C250" s="3" t="s">
        <v>8</v>
      </c>
      <c r="D250" s="3" t="s">
        <v>80</v>
      </c>
      <c r="E250" s="5">
        <v>2019.4</v>
      </c>
      <c r="F250" s="5">
        <v>101</v>
      </c>
      <c r="G250" s="81">
        <v>43617</v>
      </c>
      <c r="H250" s="5">
        <v>62632</v>
      </c>
      <c r="I250" s="5">
        <v>0</v>
      </c>
      <c r="J250" s="3" t="s">
        <v>31</v>
      </c>
      <c r="K250" s="5">
        <v>61521</v>
      </c>
      <c r="L250" s="5">
        <v>63743</v>
      </c>
      <c r="M250" s="5">
        <v>63838</v>
      </c>
      <c r="N250" s="5">
        <v>98.1</v>
      </c>
      <c r="O250" s="3" t="s">
        <v>27</v>
      </c>
      <c r="P250" s="5">
        <v>65959</v>
      </c>
      <c r="Q250" s="5">
        <v>0</v>
      </c>
      <c r="R250" s="111"/>
      <c r="S250" s="3"/>
    </row>
    <row r="251" spans="1:19" x14ac:dyDescent="0.25">
      <c r="A251" s="110" t="str">
        <f t="shared" si="3"/>
        <v>VictoriaIn-training436171st revision</v>
      </c>
      <c r="B251" s="4">
        <v>250</v>
      </c>
      <c r="C251" s="3" t="s">
        <v>8</v>
      </c>
      <c r="D251" s="3" t="s">
        <v>80</v>
      </c>
      <c r="E251" s="5">
        <v>2019.4</v>
      </c>
      <c r="F251" s="5">
        <v>102</v>
      </c>
      <c r="G251" s="81">
        <v>43617</v>
      </c>
      <c r="H251" s="5">
        <v>63102</v>
      </c>
      <c r="I251" s="5">
        <v>0</v>
      </c>
      <c r="J251" s="3" t="s">
        <v>0</v>
      </c>
      <c r="K251" s="5">
        <v>62361</v>
      </c>
      <c r="L251" s="5">
        <v>63843</v>
      </c>
      <c r="M251" s="5">
        <v>63838</v>
      </c>
      <c r="N251" s="5">
        <v>98.8</v>
      </c>
      <c r="O251" s="3" t="s">
        <v>27</v>
      </c>
      <c r="P251" s="5">
        <v>64969</v>
      </c>
      <c r="Q251" s="5">
        <v>0</v>
      </c>
      <c r="R251" s="111"/>
      <c r="S251" s="3"/>
    </row>
    <row r="252" spans="1:19" x14ac:dyDescent="0.25">
      <c r="A252" s="110" t="str">
        <f t="shared" si="3"/>
        <v>VictoriaIn-training43709Initial</v>
      </c>
      <c r="B252" s="4">
        <v>251</v>
      </c>
      <c r="C252" s="3" t="s">
        <v>8</v>
      </c>
      <c r="D252" s="3" t="s">
        <v>80</v>
      </c>
      <c r="E252" s="5">
        <v>2020.1</v>
      </c>
      <c r="F252" s="5">
        <v>102</v>
      </c>
      <c r="G252" s="81">
        <v>43709</v>
      </c>
      <c r="H252" s="5">
        <v>62470</v>
      </c>
      <c r="I252" s="5">
        <v>0</v>
      </c>
      <c r="J252" s="3" t="s">
        <v>31</v>
      </c>
      <c r="K252" s="5">
        <v>61484</v>
      </c>
      <c r="L252" s="5">
        <v>63456</v>
      </c>
      <c r="M252" s="5">
        <v>63700</v>
      </c>
      <c r="N252" s="5">
        <v>98.1</v>
      </c>
      <c r="O252" s="3" t="s">
        <v>27</v>
      </c>
      <c r="P252" s="5">
        <v>65652</v>
      </c>
      <c r="Q252" s="5">
        <v>0</v>
      </c>
      <c r="R252" s="111"/>
      <c r="S252" s="3"/>
    </row>
    <row r="253" spans="1:19" x14ac:dyDescent="0.25">
      <c r="A253" s="110" t="str">
        <f t="shared" si="3"/>
        <v>VictoriaIn-training437091st revision</v>
      </c>
      <c r="B253" s="4">
        <v>252</v>
      </c>
      <c r="C253" s="3" t="s">
        <v>8</v>
      </c>
      <c r="D253" s="3" t="s">
        <v>80</v>
      </c>
      <c r="E253" s="5">
        <v>2020.1</v>
      </c>
      <c r="F253" s="5">
        <v>103</v>
      </c>
      <c r="G253" s="81">
        <v>43709</v>
      </c>
      <c r="H253" s="5">
        <v>63401</v>
      </c>
      <c r="I253" s="5">
        <v>0</v>
      </c>
      <c r="J253" s="3" t="s">
        <v>0</v>
      </c>
      <c r="K253" s="5">
        <v>62676</v>
      </c>
      <c r="L253" s="5">
        <v>64126</v>
      </c>
      <c r="M253" s="5">
        <v>63700</v>
      </c>
      <c r="N253" s="5">
        <v>99.5</v>
      </c>
      <c r="O253" s="3" t="s">
        <v>27</v>
      </c>
      <c r="P253" s="5">
        <v>64994</v>
      </c>
      <c r="Q253" s="5">
        <v>0</v>
      </c>
      <c r="R253" s="111"/>
      <c r="S253" s="3"/>
    </row>
    <row r="254" spans="1:19" x14ac:dyDescent="0.25">
      <c r="A254" s="110" t="str">
        <f t="shared" si="3"/>
        <v>VictoriaIn-training43800Initial</v>
      </c>
      <c r="B254" s="4">
        <v>253</v>
      </c>
      <c r="C254" s="3" t="s">
        <v>8</v>
      </c>
      <c r="D254" s="3" t="s">
        <v>80</v>
      </c>
      <c r="E254" s="5">
        <v>2020.2</v>
      </c>
      <c r="F254" s="5">
        <v>103</v>
      </c>
      <c r="G254" s="81">
        <v>43800</v>
      </c>
      <c r="H254" s="5">
        <v>59580</v>
      </c>
      <c r="I254" s="5">
        <v>0</v>
      </c>
      <c r="J254" s="3" t="s">
        <v>31</v>
      </c>
      <c r="K254" s="5">
        <v>58676</v>
      </c>
      <c r="L254" s="5">
        <v>60484</v>
      </c>
      <c r="M254" s="5">
        <v>59602</v>
      </c>
      <c r="N254" s="5">
        <v>100</v>
      </c>
      <c r="O254" s="3" t="s">
        <v>28</v>
      </c>
      <c r="P254" s="5">
        <v>62260</v>
      </c>
      <c r="Q254" s="5">
        <v>0</v>
      </c>
      <c r="R254" s="111"/>
      <c r="S254" s="3"/>
    </row>
    <row r="255" spans="1:19" x14ac:dyDescent="0.25">
      <c r="A255" s="110" t="str">
        <f t="shared" si="3"/>
        <v>VictoriaIn-training438001st revision</v>
      </c>
      <c r="B255" s="4">
        <v>254</v>
      </c>
      <c r="C255" s="3" t="s">
        <v>8</v>
      </c>
      <c r="D255" s="3" t="s">
        <v>80</v>
      </c>
      <c r="E255" s="5">
        <v>2020.2</v>
      </c>
      <c r="F255" s="5">
        <v>104</v>
      </c>
      <c r="G255" s="81">
        <v>43800</v>
      </c>
      <c r="H255" s="5">
        <v>60099</v>
      </c>
      <c r="I255" s="5">
        <v>0</v>
      </c>
      <c r="J255" s="3" t="s">
        <v>0</v>
      </c>
      <c r="K255" s="5">
        <v>59387</v>
      </c>
      <c r="L255" s="5">
        <v>60811</v>
      </c>
      <c r="M255" s="5">
        <v>59602</v>
      </c>
      <c r="N255" s="5">
        <v>100.8</v>
      </c>
      <c r="O255" s="3" t="s">
        <v>28</v>
      </c>
      <c r="P255" s="5">
        <v>61268</v>
      </c>
      <c r="Q255" s="5">
        <v>0</v>
      </c>
      <c r="R255" s="111"/>
      <c r="S255" s="3"/>
    </row>
    <row r="256" spans="1:19" x14ac:dyDescent="0.25">
      <c r="A256" s="110" t="str">
        <f t="shared" si="3"/>
        <v>VictoriaIn-training43891Initial</v>
      </c>
      <c r="B256" s="4">
        <v>255</v>
      </c>
      <c r="C256" s="3" t="s">
        <v>8</v>
      </c>
      <c r="D256" s="3" t="s">
        <v>80</v>
      </c>
      <c r="E256" s="5">
        <v>2020.3</v>
      </c>
      <c r="F256" s="5">
        <v>104</v>
      </c>
      <c r="G256" s="81">
        <v>43891</v>
      </c>
      <c r="H256" s="5">
        <v>63261</v>
      </c>
      <c r="I256" s="5">
        <v>0</v>
      </c>
      <c r="J256" s="3" t="s">
        <v>31</v>
      </c>
      <c r="K256" s="5">
        <v>62372</v>
      </c>
      <c r="L256" s="5">
        <v>64150</v>
      </c>
      <c r="M256" s="5">
        <v>62349</v>
      </c>
      <c r="N256" s="5">
        <v>101.5</v>
      </c>
      <c r="O256" s="3" t="s">
        <v>27</v>
      </c>
      <c r="P256" s="5">
        <v>64567</v>
      </c>
      <c r="Q256" s="5">
        <v>0</v>
      </c>
      <c r="R256" s="111"/>
      <c r="S256" s="3"/>
    </row>
    <row r="257" spans="1:19" x14ac:dyDescent="0.25">
      <c r="A257" s="110" t="str">
        <f t="shared" si="3"/>
        <v>VictoriaIn-training438911st revision</v>
      </c>
      <c r="B257" s="4">
        <v>256</v>
      </c>
      <c r="C257" s="3" t="s">
        <v>8</v>
      </c>
      <c r="D257" s="3" t="s">
        <v>80</v>
      </c>
      <c r="E257" s="5">
        <v>2020.3</v>
      </c>
      <c r="F257" s="5">
        <v>105</v>
      </c>
      <c r="G257" s="81">
        <v>43891</v>
      </c>
      <c r="H257" s="5">
        <v>63214</v>
      </c>
      <c r="I257" s="5">
        <v>0</v>
      </c>
      <c r="J257" s="3" t="s">
        <v>0</v>
      </c>
      <c r="K257" s="5">
        <v>62603</v>
      </c>
      <c r="L257" s="5">
        <v>63825</v>
      </c>
      <c r="M257" s="5">
        <v>62349</v>
      </c>
      <c r="N257" s="5">
        <v>101.4</v>
      </c>
      <c r="O257" s="3" t="s">
        <v>27</v>
      </c>
      <c r="P257" s="5">
        <v>64173</v>
      </c>
      <c r="Q257" s="5">
        <v>0</v>
      </c>
      <c r="R257" s="111"/>
      <c r="S257" s="3"/>
    </row>
    <row r="258" spans="1:19" x14ac:dyDescent="0.25">
      <c r="A258" s="110" t="str">
        <f t="shared" ref="A258:A289" si="4">CONCATENATE(C258,D258,G258,J258)</f>
        <v>Western AustraliaCancellations/withdrawals43617Initial</v>
      </c>
      <c r="B258" s="4">
        <v>257</v>
      </c>
      <c r="C258" s="3" t="s">
        <v>9</v>
      </c>
      <c r="D258" s="3" t="s">
        <v>77</v>
      </c>
      <c r="E258" s="5">
        <v>2019.4</v>
      </c>
      <c r="F258" s="5">
        <v>101</v>
      </c>
      <c r="G258" s="81">
        <v>43617</v>
      </c>
      <c r="H258" s="5">
        <v>1867</v>
      </c>
      <c r="I258" s="5">
        <v>0</v>
      </c>
      <c r="J258" s="3" t="s">
        <v>31</v>
      </c>
      <c r="K258" s="5">
        <v>1860</v>
      </c>
      <c r="L258" s="5">
        <v>1874</v>
      </c>
      <c r="M258" s="5">
        <v>1873</v>
      </c>
      <c r="N258" s="5">
        <v>99.7</v>
      </c>
      <c r="O258" s="3" t="s">
        <v>28</v>
      </c>
      <c r="P258" s="5">
        <v>1864</v>
      </c>
      <c r="Q258" s="5">
        <v>0</v>
      </c>
      <c r="R258" s="111"/>
      <c r="S258" s="3"/>
    </row>
    <row r="259" spans="1:19" x14ac:dyDescent="0.25">
      <c r="A259" s="110" t="str">
        <f t="shared" si="4"/>
        <v>Western AustraliaCancellations/withdrawals436171st revision</v>
      </c>
      <c r="B259" s="4">
        <v>258</v>
      </c>
      <c r="C259" s="3" t="s">
        <v>9</v>
      </c>
      <c r="D259" s="3" t="s">
        <v>77</v>
      </c>
      <c r="E259" s="5">
        <v>2019.4</v>
      </c>
      <c r="F259" s="5">
        <v>102</v>
      </c>
      <c r="G259" s="81">
        <v>43617</v>
      </c>
      <c r="H259" s="5">
        <v>1865</v>
      </c>
      <c r="I259" s="5">
        <v>0</v>
      </c>
      <c r="J259" s="3" t="s">
        <v>0</v>
      </c>
      <c r="K259" s="5">
        <v>1861</v>
      </c>
      <c r="L259" s="5">
        <v>1869</v>
      </c>
      <c r="M259" s="5">
        <v>1873</v>
      </c>
      <c r="N259" s="5">
        <v>99.6</v>
      </c>
      <c r="O259" s="3" t="s">
        <v>28</v>
      </c>
      <c r="P259" s="5">
        <v>1864</v>
      </c>
      <c r="Q259" s="5">
        <v>0</v>
      </c>
      <c r="R259" s="111"/>
      <c r="S259" s="3"/>
    </row>
    <row r="260" spans="1:19" x14ac:dyDescent="0.25">
      <c r="A260" s="110" t="str">
        <f t="shared" si="4"/>
        <v>Western AustraliaCancellations/withdrawals43709Initial</v>
      </c>
      <c r="B260" s="4">
        <v>259</v>
      </c>
      <c r="C260" s="3" t="s">
        <v>9</v>
      </c>
      <c r="D260" s="3" t="s">
        <v>77</v>
      </c>
      <c r="E260" s="5">
        <v>2020.1</v>
      </c>
      <c r="F260" s="5">
        <v>102</v>
      </c>
      <c r="G260" s="81">
        <v>43709</v>
      </c>
      <c r="H260" s="5">
        <v>2039</v>
      </c>
      <c r="I260" s="5">
        <v>0</v>
      </c>
      <c r="J260" s="3" t="s">
        <v>31</v>
      </c>
      <c r="K260" s="5">
        <v>2032</v>
      </c>
      <c r="L260" s="5">
        <v>2046</v>
      </c>
      <c r="M260" s="5">
        <v>2052</v>
      </c>
      <c r="N260" s="5">
        <v>99.4</v>
      </c>
      <c r="O260" s="3" t="s">
        <v>27</v>
      </c>
      <c r="P260" s="5">
        <v>2037</v>
      </c>
      <c r="Q260" s="5">
        <v>0</v>
      </c>
      <c r="R260" s="111"/>
      <c r="S260" s="3"/>
    </row>
    <row r="261" spans="1:19" x14ac:dyDescent="0.25">
      <c r="A261" s="110" t="str">
        <f t="shared" si="4"/>
        <v>Western AustraliaCancellations/withdrawals437091st revision</v>
      </c>
      <c r="B261" s="4">
        <v>260</v>
      </c>
      <c r="C261" s="3" t="s">
        <v>9</v>
      </c>
      <c r="D261" s="3" t="s">
        <v>77</v>
      </c>
      <c r="E261" s="5">
        <v>2020.1</v>
      </c>
      <c r="F261" s="5">
        <v>103</v>
      </c>
      <c r="G261" s="81">
        <v>43709</v>
      </c>
      <c r="H261" s="5">
        <v>2038</v>
      </c>
      <c r="I261" s="5">
        <v>0</v>
      </c>
      <c r="J261" s="3" t="s">
        <v>0</v>
      </c>
      <c r="K261" s="5">
        <v>2034</v>
      </c>
      <c r="L261" s="5">
        <v>2042</v>
      </c>
      <c r="M261" s="5">
        <v>2052</v>
      </c>
      <c r="N261" s="5">
        <v>99.3</v>
      </c>
      <c r="O261" s="3" t="s">
        <v>27</v>
      </c>
      <c r="P261" s="5">
        <v>2037</v>
      </c>
      <c r="Q261" s="5">
        <v>0</v>
      </c>
      <c r="R261" s="111"/>
      <c r="S261" s="3"/>
    </row>
    <row r="262" spans="1:19" x14ac:dyDescent="0.25">
      <c r="A262" s="110" t="str">
        <f t="shared" si="4"/>
        <v>Western AustraliaCancellations/withdrawals43800Initial</v>
      </c>
      <c r="B262" s="4">
        <v>261</v>
      </c>
      <c r="C262" s="3" t="s">
        <v>9</v>
      </c>
      <c r="D262" s="3" t="s">
        <v>77</v>
      </c>
      <c r="E262" s="5">
        <v>2020.2</v>
      </c>
      <c r="F262" s="5">
        <v>103</v>
      </c>
      <c r="G262" s="81">
        <v>43800</v>
      </c>
      <c r="H262" s="5">
        <v>1649</v>
      </c>
      <c r="I262" s="5">
        <v>0</v>
      </c>
      <c r="J262" s="3" t="s">
        <v>31</v>
      </c>
      <c r="K262" s="5">
        <v>1644</v>
      </c>
      <c r="L262" s="5">
        <v>1654</v>
      </c>
      <c r="M262" s="5">
        <v>1714</v>
      </c>
      <c r="N262" s="5">
        <v>96.2</v>
      </c>
      <c r="O262" s="3" t="s">
        <v>27</v>
      </c>
      <c r="P262" s="5">
        <v>1648</v>
      </c>
      <c r="Q262" s="5">
        <v>0</v>
      </c>
      <c r="R262" s="111"/>
      <c r="S262" s="3"/>
    </row>
    <row r="263" spans="1:19" x14ac:dyDescent="0.25">
      <c r="A263" s="110" t="str">
        <f t="shared" si="4"/>
        <v>Western AustraliaCancellations/withdrawals438001st revision</v>
      </c>
      <c r="B263" s="4">
        <v>262</v>
      </c>
      <c r="C263" s="3" t="s">
        <v>9</v>
      </c>
      <c r="D263" s="3" t="s">
        <v>77</v>
      </c>
      <c r="E263" s="5">
        <v>2020.2</v>
      </c>
      <c r="F263" s="5">
        <v>104</v>
      </c>
      <c r="G263" s="81">
        <v>43800</v>
      </c>
      <c r="H263" s="5">
        <v>1714</v>
      </c>
      <c r="I263" s="5">
        <v>0</v>
      </c>
      <c r="J263" s="3" t="s">
        <v>0</v>
      </c>
      <c r="K263" s="5">
        <v>1711</v>
      </c>
      <c r="L263" s="5">
        <v>1717</v>
      </c>
      <c r="M263" s="5">
        <v>1714</v>
      </c>
      <c r="N263" s="5">
        <v>100</v>
      </c>
      <c r="O263" s="3" t="s">
        <v>27</v>
      </c>
      <c r="P263" s="5">
        <v>1713</v>
      </c>
      <c r="Q263" s="5">
        <v>0</v>
      </c>
      <c r="R263" s="111"/>
      <c r="S263" s="3"/>
    </row>
    <row r="264" spans="1:19" x14ac:dyDescent="0.25">
      <c r="A264" s="110" t="str">
        <f t="shared" si="4"/>
        <v>Western AustraliaCancellations/withdrawals43891Initial</v>
      </c>
      <c r="B264" s="4">
        <v>263</v>
      </c>
      <c r="C264" s="3" t="s">
        <v>9</v>
      </c>
      <c r="D264" s="3" t="s">
        <v>77</v>
      </c>
      <c r="E264" s="5">
        <v>2020.3</v>
      </c>
      <c r="F264" s="5">
        <v>104</v>
      </c>
      <c r="G264" s="81">
        <v>43891</v>
      </c>
      <c r="H264" s="5">
        <v>1846</v>
      </c>
      <c r="I264" s="5">
        <v>0</v>
      </c>
      <c r="J264" s="3" t="s">
        <v>31</v>
      </c>
      <c r="K264" s="5">
        <v>1840</v>
      </c>
      <c r="L264" s="5">
        <v>1852</v>
      </c>
      <c r="M264" s="5">
        <v>1845</v>
      </c>
      <c r="N264" s="5">
        <v>100.1</v>
      </c>
      <c r="O264" s="3" t="s">
        <v>28</v>
      </c>
      <c r="P264" s="5">
        <v>1844</v>
      </c>
      <c r="Q264" s="5">
        <v>0</v>
      </c>
      <c r="R264" s="111"/>
      <c r="S264" s="3"/>
    </row>
    <row r="265" spans="1:19" x14ac:dyDescent="0.25">
      <c r="A265" s="110" t="str">
        <f t="shared" si="4"/>
        <v>Western AustraliaCancellations/withdrawals438911st revision</v>
      </c>
      <c r="B265" s="4">
        <v>264</v>
      </c>
      <c r="C265" s="3" t="s">
        <v>9</v>
      </c>
      <c r="D265" s="3" t="s">
        <v>77</v>
      </c>
      <c r="E265" s="5">
        <v>2020.3</v>
      </c>
      <c r="F265" s="5">
        <v>105</v>
      </c>
      <c r="G265" s="81">
        <v>43891</v>
      </c>
      <c r="H265" s="5">
        <v>1845</v>
      </c>
      <c r="I265" s="5">
        <v>0</v>
      </c>
      <c r="J265" s="3" t="s">
        <v>0</v>
      </c>
      <c r="K265" s="5">
        <v>1842</v>
      </c>
      <c r="L265" s="5">
        <v>1848</v>
      </c>
      <c r="M265" s="5">
        <v>1845</v>
      </c>
      <c r="N265" s="5">
        <v>100</v>
      </c>
      <c r="O265" s="3" t="s">
        <v>28</v>
      </c>
      <c r="P265" s="5">
        <v>1844</v>
      </c>
      <c r="Q265" s="5">
        <v>0</v>
      </c>
      <c r="R265" s="111"/>
      <c r="S265" s="3"/>
    </row>
    <row r="266" spans="1:19" x14ac:dyDescent="0.25">
      <c r="A266" s="110" t="str">
        <f t="shared" si="4"/>
        <v>Western AustraliaCommencements43983Initial</v>
      </c>
      <c r="B266" s="4">
        <v>265</v>
      </c>
      <c r="C266" s="3" t="s">
        <v>9</v>
      </c>
      <c r="D266" s="3" t="s">
        <v>78</v>
      </c>
      <c r="E266" s="5">
        <v>2020.4</v>
      </c>
      <c r="F266" s="5">
        <v>105</v>
      </c>
      <c r="G266" s="81">
        <v>43983</v>
      </c>
      <c r="H266" s="5">
        <v>2624</v>
      </c>
      <c r="I266" s="5">
        <v>0</v>
      </c>
      <c r="J266" s="3" t="s">
        <v>31</v>
      </c>
      <c r="K266" s="5">
        <v>2544</v>
      </c>
      <c r="L266" s="5">
        <v>2704</v>
      </c>
      <c r="M266" s="5">
        <v>2609</v>
      </c>
      <c r="N266" s="5">
        <v>100.6</v>
      </c>
      <c r="O266" s="3" t="s">
        <v>28</v>
      </c>
      <c r="P266" s="5">
        <v>2606</v>
      </c>
      <c r="Q266" s="5">
        <v>0</v>
      </c>
      <c r="R266" s="111"/>
      <c r="S266" s="3"/>
    </row>
    <row r="267" spans="1:19" x14ac:dyDescent="0.25">
      <c r="A267" s="110" t="str">
        <f t="shared" si="4"/>
        <v>Western AustraliaCommencements439831st revision</v>
      </c>
      <c r="B267" s="4">
        <v>266</v>
      </c>
      <c r="C267" s="3" t="s">
        <v>9</v>
      </c>
      <c r="D267" s="3" t="s">
        <v>78</v>
      </c>
      <c r="E267" s="5">
        <v>2020.4</v>
      </c>
      <c r="F267" s="5">
        <v>106</v>
      </c>
      <c r="G267" s="81">
        <v>43983</v>
      </c>
      <c r="H267" s="5">
        <v>2609</v>
      </c>
      <c r="I267" s="5">
        <v>0</v>
      </c>
      <c r="J267" s="3" t="s">
        <v>0</v>
      </c>
      <c r="K267" s="5">
        <v>2596</v>
      </c>
      <c r="L267" s="5">
        <v>2622</v>
      </c>
      <c r="M267" s="5">
        <v>2609</v>
      </c>
      <c r="N267" s="5">
        <v>100</v>
      </c>
      <c r="O267" s="3" t="s">
        <v>28</v>
      </c>
      <c r="P267" s="5">
        <v>2609</v>
      </c>
      <c r="Q267" s="5">
        <v>0</v>
      </c>
      <c r="R267" s="111"/>
      <c r="S267" s="3"/>
    </row>
    <row r="268" spans="1:19" x14ac:dyDescent="0.25">
      <c r="A268" s="110" t="str">
        <f t="shared" si="4"/>
        <v>Western AustraliaCommencements44075Initial</v>
      </c>
      <c r="B268" s="4">
        <v>267</v>
      </c>
      <c r="C268" s="3" t="s">
        <v>9</v>
      </c>
      <c r="D268" s="3" t="s">
        <v>78</v>
      </c>
      <c r="E268" s="5">
        <v>2021.1</v>
      </c>
      <c r="F268" s="5">
        <v>106</v>
      </c>
      <c r="G268" s="81">
        <v>44075</v>
      </c>
      <c r="H268" s="5">
        <v>3770</v>
      </c>
      <c r="I268" s="5">
        <v>0</v>
      </c>
      <c r="J268" s="3" t="s">
        <v>31</v>
      </c>
      <c r="K268" s="5">
        <v>3655</v>
      </c>
      <c r="L268" s="5">
        <v>3885</v>
      </c>
      <c r="M268" s="5">
        <v>3738</v>
      </c>
      <c r="N268" s="5">
        <v>100.9</v>
      </c>
      <c r="O268" s="3" t="s">
        <v>28</v>
      </c>
      <c r="P268" s="5">
        <v>3744</v>
      </c>
      <c r="Q268" s="5">
        <v>0</v>
      </c>
      <c r="R268" s="111"/>
      <c r="S268" s="3"/>
    </row>
    <row r="269" spans="1:19" x14ac:dyDescent="0.25">
      <c r="A269" s="110" t="str">
        <f t="shared" si="4"/>
        <v>Western AustraliaCommencements440751st revision</v>
      </c>
      <c r="B269" s="4">
        <v>268</v>
      </c>
      <c r="C269" s="3" t="s">
        <v>9</v>
      </c>
      <c r="D269" s="3" t="s">
        <v>78</v>
      </c>
      <c r="E269" s="5">
        <v>2021.1</v>
      </c>
      <c r="F269" s="5">
        <v>107</v>
      </c>
      <c r="G269" s="81">
        <v>44075</v>
      </c>
      <c r="H269" s="5">
        <v>3743</v>
      </c>
      <c r="I269" s="5">
        <v>0</v>
      </c>
      <c r="J269" s="3" t="s">
        <v>0</v>
      </c>
      <c r="K269" s="5">
        <v>3724</v>
      </c>
      <c r="L269" s="5">
        <v>3762</v>
      </c>
      <c r="M269" s="5">
        <v>3738</v>
      </c>
      <c r="N269" s="5">
        <v>100.1</v>
      </c>
      <c r="O269" s="3" t="s">
        <v>28</v>
      </c>
      <c r="P269" s="5">
        <v>3743</v>
      </c>
      <c r="Q269" s="5">
        <v>0</v>
      </c>
      <c r="R269" s="111"/>
      <c r="S269" s="3"/>
    </row>
    <row r="270" spans="1:19" x14ac:dyDescent="0.25">
      <c r="A270" s="110" t="str">
        <f t="shared" si="4"/>
        <v>Western AustraliaCommencements44166Initial</v>
      </c>
      <c r="B270" s="4">
        <v>269</v>
      </c>
      <c r="C270" s="3" t="s">
        <v>9</v>
      </c>
      <c r="D270" s="3" t="s">
        <v>78</v>
      </c>
      <c r="E270" s="5">
        <v>2021.2</v>
      </c>
      <c r="F270" s="5">
        <v>107</v>
      </c>
      <c r="G270" s="81">
        <v>44166</v>
      </c>
      <c r="H270" s="5">
        <v>8323</v>
      </c>
      <c r="I270" s="5">
        <v>0</v>
      </c>
      <c r="J270" s="3" t="s">
        <v>31</v>
      </c>
      <c r="K270" s="5">
        <v>8065</v>
      </c>
      <c r="L270" s="5">
        <v>8581</v>
      </c>
      <c r="M270" s="5">
        <v>8333</v>
      </c>
      <c r="N270" s="5">
        <v>99.9</v>
      </c>
      <c r="O270" s="3" t="s">
        <v>28</v>
      </c>
      <c r="P270" s="5">
        <v>8269</v>
      </c>
      <c r="Q270" s="5">
        <v>0</v>
      </c>
      <c r="R270" s="111"/>
      <c r="S270" s="3"/>
    </row>
    <row r="271" spans="1:19" x14ac:dyDescent="0.25">
      <c r="A271" s="110" t="str">
        <f t="shared" si="4"/>
        <v>Western AustraliaCommencements441661st revision</v>
      </c>
      <c r="B271" s="4">
        <v>270</v>
      </c>
      <c r="C271" s="3" t="s">
        <v>9</v>
      </c>
      <c r="D271" s="3" t="s">
        <v>78</v>
      </c>
      <c r="E271" s="5">
        <v>2021.2</v>
      </c>
      <c r="F271" s="5">
        <v>108</v>
      </c>
      <c r="G271" s="81">
        <v>44166</v>
      </c>
      <c r="H271" s="5">
        <v>8332</v>
      </c>
      <c r="I271" s="5">
        <v>0</v>
      </c>
      <c r="J271" s="3" t="s">
        <v>0</v>
      </c>
      <c r="K271" s="5">
        <v>8314</v>
      </c>
      <c r="L271" s="5">
        <v>8350</v>
      </c>
      <c r="M271" s="5">
        <v>8333</v>
      </c>
      <c r="N271" s="5">
        <v>100</v>
      </c>
      <c r="O271" s="3" t="s">
        <v>28</v>
      </c>
      <c r="P271" s="5">
        <v>8328</v>
      </c>
      <c r="Q271" s="5">
        <v>0</v>
      </c>
      <c r="R271" s="111"/>
      <c r="S271" s="3"/>
    </row>
    <row r="272" spans="1:19" x14ac:dyDescent="0.25">
      <c r="A272" s="110" t="str">
        <f t="shared" si="4"/>
        <v>Western AustraliaCommencements44256Initial</v>
      </c>
      <c r="B272" s="4">
        <v>271</v>
      </c>
      <c r="C272" s="3" t="s">
        <v>9</v>
      </c>
      <c r="D272" s="3" t="s">
        <v>78</v>
      </c>
      <c r="E272" s="5">
        <v>2021.3</v>
      </c>
      <c r="F272" s="5">
        <v>108</v>
      </c>
      <c r="G272" s="81">
        <v>44256</v>
      </c>
      <c r="H272" s="5">
        <v>8376</v>
      </c>
      <c r="I272" s="5">
        <v>0</v>
      </c>
      <c r="J272" s="3" t="s">
        <v>31</v>
      </c>
      <c r="K272" s="5">
        <v>8116</v>
      </c>
      <c r="L272" s="5">
        <v>8636</v>
      </c>
      <c r="M272" s="5">
        <v>8365</v>
      </c>
      <c r="N272" s="5">
        <v>100.1</v>
      </c>
      <c r="O272" s="3" t="s">
        <v>28</v>
      </c>
      <c r="P272" s="5">
        <v>8333</v>
      </c>
      <c r="Q272" s="5">
        <v>0</v>
      </c>
      <c r="R272" s="111"/>
      <c r="S272" s="3"/>
    </row>
    <row r="273" spans="1:19" x14ac:dyDescent="0.25">
      <c r="A273" s="110" t="str">
        <f t="shared" si="4"/>
        <v>Western AustraliaCommencements442561st revision</v>
      </c>
      <c r="B273" s="4">
        <v>272</v>
      </c>
      <c r="C273" s="3" t="s">
        <v>9</v>
      </c>
      <c r="D273" s="3" t="s">
        <v>78</v>
      </c>
      <c r="E273" s="5">
        <v>2021.3</v>
      </c>
      <c r="F273" s="5">
        <v>109</v>
      </c>
      <c r="G273" s="81">
        <v>44256</v>
      </c>
      <c r="H273" s="5">
        <v>8364</v>
      </c>
      <c r="I273" s="5">
        <v>0</v>
      </c>
      <c r="J273" s="3" t="s">
        <v>0</v>
      </c>
      <c r="K273" s="5">
        <v>8339</v>
      </c>
      <c r="L273" s="5">
        <v>8389</v>
      </c>
      <c r="M273" s="5">
        <v>8365</v>
      </c>
      <c r="N273" s="5">
        <v>100</v>
      </c>
      <c r="O273" s="3" t="s">
        <v>28</v>
      </c>
      <c r="P273" s="5">
        <v>8364</v>
      </c>
      <c r="Q273" s="5">
        <v>0</v>
      </c>
      <c r="R273" s="111"/>
      <c r="S273" s="3"/>
    </row>
    <row r="274" spans="1:19" x14ac:dyDescent="0.25">
      <c r="A274" s="110" t="str">
        <f t="shared" si="4"/>
        <v>Western AustraliaCompletions43983Initial</v>
      </c>
      <c r="B274" s="4">
        <v>273</v>
      </c>
      <c r="C274" s="3" t="s">
        <v>9</v>
      </c>
      <c r="D274" s="3" t="s">
        <v>79</v>
      </c>
      <c r="E274" s="5">
        <v>2020.4</v>
      </c>
      <c r="F274" s="5">
        <v>105</v>
      </c>
      <c r="G274" s="81">
        <v>43983</v>
      </c>
      <c r="H274" s="5">
        <v>1753</v>
      </c>
      <c r="I274" s="5">
        <v>0</v>
      </c>
      <c r="J274" s="3" t="s">
        <v>31</v>
      </c>
      <c r="K274" s="5">
        <v>1728</v>
      </c>
      <c r="L274" s="5">
        <v>1778</v>
      </c>
      <c r="M274" s="5">
        <v>1744</v>
      </c>
      <c r="N274" s="5">
        <v>100.5</v>
      </c>
      <c r="O274" s="3" t="s">
        <v>28</v>
      </c>
      <c r="P274" s="5">
        <v>1730</v>
      </c>
      <c r="Q274" s="5">
        <v>0</v>
      </c>
      <c r="R274" s="111"/>
      <c r="S274" s="3"/>
    </row>
    <row r="275" spans="1:19" x14ac:dyDescent="0.25">
      <c r="A275" s="110" t="str">
        <f t="shared" si="4"/>
        <v>Western AustraliaCompletions439831st revision</v>
      </c>
      <c r="B275" s="4">
        <v>274</v>
      </c>
      <c r="C275" s="3" t="s">
        <v>9</v>
      </c>
      <c r="D275" s="3" t="s">
        <v>79</v>
      </c>
      <c r="E275" s="5">
        <v>2020.4</v>
      </c>
      <c r="F275" s="5">
        <v>106</v>
      </c>
      <c r="G275" s="81">
        <v>43983</v>
      </c>
      <c r="H275" s="5">
        <v>1745</v>
      </c>
      <c r="I275" s="5">
        <v>0</v>
      </c>
      <c r="J275" s="3" t="s">
        <v>0</v>
      </c>
      <c r="K275" s="5">
        <v>1732</v>
      </c>
      <c r="L275" s="5">
        <v>1758</v>
      </c>
      <c r="M275" s="5">
        <v>1744</v>
      </c>
      <c r="N275" s="5">
        <v>100.1</v>
      </c>
      <c r="O275" s="3" t="s">
        <v>28</v>
      </c>
      <c r="P275" s="5">
        <v>1739</v>
      </c>
      <c r="Q275" s="5">
        <v>0</v>
      </c>
      <c r="R275" s="111"/>
      <c r="S275" s="3"/>
    </row>
    <row r="276" spans="1:19" x14ac:dyDescent="0.25">
      <c r="A276" s="110" t="str">
        <f t="shared" si="4"/>
        <v>Western AustraliaCompletions44075Initial</v>
      </c>
      <c r="B276" s="4">
        <v>275</v>
      </c>
      <c r="C276" s="3" t="s">
        <v>9</v>
      </c>
      <c r="D276" s="3" t="s">
        <v>79</v>
      </c>
      <c r="E276" s="5">
        <v>2021.1</v>
      </c>
      <c r="F276" s="5">
        <v>106</v>
      </c>
      <c r="G276" s="81">
        <v>44075</v>
      </c>
      <c r="H276" s="5">
        <v>2212</v>
      </c>
      <c r="I276" s="5">
        <v>0</v>
      </c>
      <c r="J276" s="3" t="s">
        <v>31</v>
      </c>
      <c r="K276" s="5">
        <v>2175</v>
      </c>
      <c r="L276" s="5">
        <v>2249</v>
      </c>
      <c r="M276" s="5">
        <v>2206</v>
      </c>
      <c r="N276" s="5">
        <v>100.3</v>
      </c>
      <c r="O276" s="3" t="s">
        <v>28</v>
      </c>
      <c r="P276" s="5">
        <v>2184</v>
      </c>
      <c r="Q276" s="5">
        <v>0</v>
      </c>
      <c r="R276" s="111"/>
      <c r="S276" s="3"/>
    </row>
    <row r="277" spans="1:19" x14ac:dyDescent="0.25">
      <c r="A277" s="110" t="str">
        <f t="shared" si="4"/>
        <v>Western AustraliaCompletions440751st revision</v>
      </c>
      <c r="B277" s="4">
        <v>276</v>
      </c>
      <c r="C277" s="3" t="s">
        <v>9</v>
      </c>
      <c r="D277" s="3" t="s">
        <v>79</v>
      </c>
      <c r="E277" s="5">
        <v>2021.1</v>
      </c>
      <c r="F277" s="5">
        <v>107</v>
      </c>
      <c r="G277" s="81">
        <v>44075</v>
      </c>
      <c r="H277" s="5">
        <v>2212</v>
      </c>
      <c r="I277" s="5">
        <v>0</v>
      </c>
      <c r="J277" s="3" t="s">
        <v>0</v>
      </c>
      <c r="K277" s="5">
        <v>2196</v>
      </c>
      <c r="L277" s="5">
        <v>2228</v>
      </c>
      <c r="M277" s="5">
        <v>2206</v>
      </c>
      <c r="N277" s="5">
        <v>100.3</v>
      </c>
      <c r="O277" s="3" t="s">
        <v>28</v>
      </c>
      <c r="P277" s="5">
        <v>2205</v>
      </c>
      <c r="Q277" s="5">
        <v>0</v>
      </c>
      <c r="R277" s="111"/>
      <c r="S277" s="3"/>
    </row>
    <row r="278" spans="1:19" x14ac:dyDescent="0.25">
      <c r="A278" s="110" t="str">
        <f t="shared" si="4"/>
        <v>Western AustraliaCompletions44166Initial</v>
      </c>
      <c r="B278" s="4">
        <v>277</v>
      </c>
      <c r="C278" s="3" t="s">
        <v>9</v>
      </c>
      <c r="D278" s="3" t="s">
        <v>79</v>
      </c>
      <c r="E278" s="5">
        <v>2021.2</v>
      </c>
      <c r="F278" s="5">
        <v>107</v>
      </c>
      <c r="G278" s="81">
        <v>44166</v>
      </c>
      <c r="H278" s="5">
        <v>2559</v>
      </c>
      <c r="I278" s="5">
        <v>0</v>
      </c>
      <c r="J278" s="3" t="s">
        <v>31</v>
      </c>
      <c r="K278" s="5">
        <v>2514</v>
      </c>
      <c r="L278" s="5">
        <v>2604</v>
      </c>
      <c r="M278" s="5">
        <v>2538</v>
      </c>
      <c r="N278" s="5">
        <v>100.8</v>
      </c>
      <c r="O278" s="3" t="s">
        <v>28</v>
      </c>
      <c r="P278" s="5">
        <v>2530</v>
      </c>
      <c r="Q278" s="5">
        <v>0</v>
      </c>
      <c r="R278" s="111"/>
      <c r="S278" s="3"/>
    </row>
    <row r="279" spans="1:19" x14ac:dyDescent="0.25">
      <c r="A279" s="110" t="str">
        <f t="shared" si="4"/>
        <v>Western AustraliaCompletions441661st revision</v>
      </c>
      <c r="B279" s="4">
        <v>278</v>
      </c>
      <c r="C279" s="3" t="s">
        <v>9</v>
      </c>
      <c r="D279" s="3" t="s">
        <v>79</v>
      </c>
      <c r="E279" s="5">
        <v>2021.2</v>
      </c>
      <c r="F279" s="5">
        <v>108</v>
      </c>
      <c r="G279" s="81">
        <v>44166</v>
      </c>
      <c r="H279" s="5">
        <v>2541</v>
      </c>
      <c r="I279" s="5">
        <v>0</v>
      </c>
      <c r="J279" s="3" t="s">
        <v>0</v>
      </c>
      <c r="K279" s="5">
        <v>2532</v>
      </c>
      <c r="L279" s="5">
        <v>2550</v>
      </c>
      <c r="M279" s="5">
        <v>2538</v>
      </c>
      <c r="N279" s="5">
        <v>100.1</v>
      </c>
      <c r="O279" s="3" t="s">
        <v>28</v>
      </c>
      <c r="P279" s="5">
        <v>2535</v>
      </c>
      <c r="Q279" s="5">
        <v>0</v>
      </c>
      <c r="R279" s="111"/>
      <c r="S279" s="3"/>
    </row>
    <row r="280" spans="1:19" x14ac:dyDescent="0.25">
      <c r="A280" s="110" t="str">
        <f t="shared" si="4"/>
        <v>Western AustraliaCompletions44256Initial</v>
      </c>
      <c r="B280" s="4">
        <v>279</v>
      </c>
      <c r="C280" s="3" t="s">
        <v>9</v>
      </c>
      <c r="D280" s="3" t="s">
        <v>79</v>
      </c>
      <c r="E280" s="5">
        <v>2021.3</v>
      </c>
      <c r="F280" s="5">
        <v>108</v>
      </c>
      <c r="G280" s="81">
        <v>44256</v>
      </c>
      <c r="H280" s="5">
        <v>2033</v>
      </c>
      <c r="I280" s="5">
        <v>0</v>
      </c>
      <c r="J280" s="3" t="s">
        <v>31</v>
      </c>
      <c r="K280" s="5">
        <v>1997</v>
      </c>
      <c r="L280" s="5">
        <v>2069</v>
      </c>
      <c r="M280" s="5">
        <v>2021</v>
      </c>
      <c r="N280" s="5">
        <v>100.6</v>
      </c>
      <c r="O280" s="3" t="s">
        <v>28</v>
      </c>
      <c r="P280" s="5">
        <v>2012</v>
      </c>
      <c r="Q280" s="5">
        <v>0</v>
      </c>
      <c r="R280" s="111"/>
      <c r="S280" s="3"/>
    </row>
    <row r="281" spans="1:19" x14ac:dyDescent="0.25">
      <c r="A281" s="110" t="str">
        <f t="shared" si="4"/>
        <v>Western AustraliaCompletions442561st revision</v>
      </c>
      <c r="B281" s="4">
        <v>280</v>
      </c>
      <c r="C281" s="3" t="s">
        <v>9</v>
      </c>
      <c r="D281" s="3" t="s">
        <v>79</v>
      </c>
      <c r="E281" s="5">
        <v>2021.3</v>
      </c>
      <c r="F281" s="5">
        <v>109</v>
      </c>
      <c r="G281" s="81">
        <v>44256</v>
      </c>
      <c r="H281" s="5">
        <v>2024</v>
      </c>
      <c r="I281" s="5">
        <v>0</v>
      </c>
      <c r="J281" s="3" t="s">
        <v>0</v>
      </c>
      <c r="K281" s="5">
        <v>2018</v>
      </c>
      <c r="L281" s="5">
        <v>2030</v>
      </c>
      <c r="M281" s="5">
        <v>2021</v>
      </c>
      <c r="N281" s="5">
        <v>100.1</v>
      </c>
      <c r="O281" s="3" t="s">
        <v>28</v>
      </c>
      <c r="P281" s="5">
        <v>2019</v>
      </c>
      <c r="Q281" s="5">
        <v>0</v>
      </c>
      <c r="R281" s="111"/>
      <c r="S281" s="3"/>
    </row>
    <row r="282" spans="1:19" x14ac:dyDescent="0.25">
      <c r="A282" s="110" t="str">
        <f t="shared" si="4"/>
        <v>Western AustraliaIn-training43617Initial</v>
      </c>
      <c r="B282" s="4">
        <v>281</v>
      </c>
      <c r="C282" s="3" t="s">
        <v>9</v>
      </c>
      <c r="D282" s="3" t="s">
        <v>80</v>
      </c>
      <c r="E282" s="5">
        <v>2019.4</v>
      </c>
      <c r="F282" s="5">
        <v>101</v>
      </c>
      <c r="G282" s="81">
        <v>43617</v>
      </c>
      <c r="H282" s="5">
        <v>29445</v>
      </c>
      <c r="I282" s="5">
        <v>0</v>
      </c>
      <c r="J282" s="3" t="s">
        <v>31</v>
      </c>
      <c r="K282" s="5">
        <v>28860</v>
      </c>
      <c r="L282" s="5">
        <v>30030</v>
      </c>
      <c r="M282" s="5">
        <v>29505</v>
      </c>
      <c r="N282" s="5">
        <v>99.8</v>
      </c>
      <c r="O282" s="3" t="s">
        <v>28</v>
      </c>
      <c r="P282" s="5">
        <v>29569</v>
      </c>
      <c r="Q282" s="5">
        <v>0</v>
      </c>
      <c r="R282" s="111"/>
      <c r="S282" s="3"/>
    </row>
    <row r="283" spans="1:19" x14ac:dyDescent="0.25">
      <c r="A283" s="110" t="str">
        <f t="shared" si="4"/>
        <v>Western AustraliaIn-training436171st revision</v>
      </c>
      <c r="B283" s="4">
        <v>282</v>
      </c>
      <c r="C283" s="3" t="s">
        <v>9</v>
      </c>
      <c r="D283" s="3" t="s">
        <v>80</v>
      </c>
      <c r="E283" s="5">
        <v>2019.4</v>
      </c>
      <c r="F283" s="5">
        <v>102</v>
      </c>
      <c r="G283" s="81">
        <v>43617</v>
      </c>
      <c r="H283" s="5">
        <v>29566</v>
      </c>
      <c r="I283" s="5">
        <v>0</v>
      </c>
      <c r="J283" s="3" t="s">
        <v>0</v>
      </c>
      <c r="K283" s="5">
        <v>29025</v>
      </c>
      <c r="L283" s="5">
        <v>30107</v>
      </c>
      <c r="M283" s="5">
        <v>29505</v>
      </c>
      <c r="N283" s="5">
        <v>100.2</v>
      </c>
      <c r="O283" s="3" t="s">
        <v>28</v>
      </c>
      <c r="P283" s="5">
        <v>29554</v>
      </c>
      <c r="Q283" s="5">
        <v>0</v>
      </c>
      <c r="R283" s="111"/>
      <c r="S283" s="3"/>
    </row>
    <row r="284" spans="1:19" x14ac:dyDescent="0.25">
      <c r="A284" s="110" t="str">
        <f t="shared" si="4"/>
        <v>Western AustraliaIn-training43709Initial</v>
      </c>
      <c r="B284" s="4">
        <v>283</v>
      </c>
      <c r="C284" s="3" t="s">
        <v>9</v>
      </c>
      <c r="D284" s="3" t="s">
        <v>80</v>
      </c>
      <c r="E284" s="5">
        <v>2020.1</v>
      </c>
      <c r="F284" s="5">
        <v>102</v>
      </c>
      <c r="G284" s="81">
        <v>43709</v>
      </c>
      <c r="H284" s="5">
        <v>28612</v>
      </c>
      <c r="I284" s="5">
        <v>0</v>
      </c>
      <c r="J284" s="3" t="s">
        <v>31</v>
      </c>
      <c r="K284" s="5">
        <v>28044</v>
      </c>
      <c r="L284" s="5">
        <v>29180</v>
      </c>
      <c r="M284" s="5">
        <v>28590</v>
      </c>
      <c r="N284" s="5">
        <v>100.1</v>
      </c>
      <c r="O284" s="3" t="s">
        <v>28</v>
      </c>
      <c r="P284" s="5">
        <v>28610</v>
      </c>
      <c r="Q284" s="5">
        <v>0</v>
      </c>
      <c r="R284" s="111"/>
      <c r="S284" s="3"/>
    </row>
    <row r="285" spans="1:19" x14ac:dyDescent="0.25">
      <c r="A285" s="110" t="str">
        <f t="shared" si="4"/>
        <v>Western AustraliaIn-training437091st revision</v>
      </c>
      <c r="B285" s="4">
        <v>284</v>
      </c>
      <c r="C285" s="3" t="s">
        <v>9</v>
      </c>
      <c r="D285" s="3" t="s">
        <v>80</v>
      </c>
      <c r="E285" s="5">
        <v>2020.1</v>
      </c>
      <c r="F285" s="5">
        <v>103</v>
      </c>
      <c r="G285" s="81">
        <v>43709</v>
      </c>
      <c r="H285" s="5">
        <v>28681</v>
      </c>
      <c r="I285" s="5">
        <v>0</v>
      </c>
      <c r="J285" s="3" t="s">
        <v>0</v>
      </c>
      <c r="K285" s="5">
        <v>28182</v>
      </c>
      <c r="L285" s="5">
        <v>29180</v>
      </c>
      <c r="M285" s="5">
        <v>28590</v>
      </c>
      <c r="N285" s="5">
        <v>100.3</v>
      </c>
      <c r="O285" s="3" t="s">
        <v>28</v>
      </c>
      <c r="P285" s="5">
        <v>28606</v>
      </c>
      <c r="Q285" s="5">
        <v>0</v>
      </c>
      <c r="R285" s="111"/>
      <c r="S285" s="3"/>
    </row>
    <row r="286" spans="1:19" x14ac:dyDescent="0.25">
      <c r="A286" s="110" t="str">
        <f t="shared" si="4"/>
        <v>Western AustraliaIn-training43800Initial</v>
      </c>
      <c r="B286" s="4">
        <v>285</v>
      </c>
      <c r="C286" s="3" t="s">
        <v>9</v>
      </c>
      <c r="D286" s="3" t="s">
        <v>80</v>
      </c>
      <c r="E286" s="5">
        <v>2020.2</v>
      </c>
      <c r="F286" s="5">
        <v>103</v>
      </c>
      <c r="G286" s="81">
        <v>43800</v>
      </c>
      <c r="H286" s="5">
        <v>27393</v>
      </c>
      <c r="I286" s="5">
        <v>0</v>
      </c>
      <c r="J286" s="3" t="s">
        <v>31</v>
      </c>
      <c r="K286" s="5">
        <v>26871</v>
      </c>
      <c r="L286" s="5">
        <v>27915</v>
      </c>
      <c r="M286" s="5">
        <v>27257</v>
      </c>
      <c r="N286" s="5">
        <v>100.5</v>
      </c>
      <c r="O286" s="3" t="s">
        <v>28</v>
      </c>
      <c r="P286" s="5">
        <v>27288</v>
      </c>
      <c r="Q286" s="5">
        <v>0</v>
      </c>
      <c r="R286" s="111"/>
      <c r="S286" s="3"/>
    </row>
    <row r="287" spans="1:19" x14ac:dyDescent="0.25">
      <c r="A287" s="110" t="str">
        <f t="shared" si="4"/>
        <v>Western AustraliaIn-training438001st revision</v>
      </c>
      <c r="B287" s="4">
        <v>286</v>
      </c>
      <c r="C287" s="3" t="s">
        <v>9</v>
      </c>
      <c r="D287" s="3" t="s">
        <v>80</v>
      </c>
      <c r="E287" s="5">
        <v>2020.2</v>
      </c>
      <c r="F287" s="5">
        <v>104</v>
      </c>
      <c r="G287" s="81">
        <v>43800</v>
      </c>
      <c r="H287" s="5">
        <v>27240</v>
      </c>
      <c r="I287" s="5">
        <v>0</v>
      </c>
      <c r="J287" s="3" t="s">
        <v>0</v>
      </c>
      <c r="K287" s="5">
        <v>26776</v>
      </c>
      <c r="L287" s="5">
        <v>27704</v>
      </c>
      <c r="M287" s="5">
        <v>27257</v>
      </c>
      <c r="N287" s="5">
        <v>99.9</v>
      </c>
      <c r="O287" s="3" t="s">
        <v>28</v>
      </c>
      <c r="P287" s="5">
        <v>27275</v>
      </c>
      <c r="Q287" s="5">
        <v>0</v>
      </c>
      <c r="R287" s="111"/>
      <c r="S287" s="3"/>
    </row>
    <row r="288" spans="1:19" x14ac:dyDescent="0.25">
      <c r="A288" s="110" t="str">
        <f t="shared" si="4"/>
        <v>Western AustraliaIn-training43891Initial</v>
      </c>
      <c r="B288" s="4">
        <v>287</v>
      </c>
      <c r="C288" s="3" t="s">
        <v>9</v>
      </c>
      <c r="D288" s="3" t="s">
        <v>80</v>
      </c>
      <c r="E288" s="5">
        <v>2020.3</v>
      </c>
      <c r="F288" s="5">
        <v>104</v>
      </c>
      <c r="G288" s="81">
        <v>43891</v>
      </c>
      <c r="H288" s="5">
        <v>28827</v>
      </c>
      <c r="I288" s="5">
        <v>0</v>
      </c>
      <c r="J288" s="3" t="s">
        <v>31</v>
      </c>
      <c r="K288" s="5">
        <v>28330</v>
      </c>
      <c r="L288" s="5">
        <v>29324</v>
      </c>
      <c r="M288" s="5">
        <v>28827</v>
      </c>
      <c r="N288" s="5">
        <v>100</v>
      </c>
      <c r="O288" s="3" t="s">
        <v>28</v>
      </c>
      <c r="P288" s="5">
        <v>28847</v>
      </c>
      <c r="Q288" s="5">
        <v>0</v>
      </c>
      <c r="R288" s="111"/>
      <c r="S288" s="3"/>
    </row>
    <row r="289" spans="1:19" x14ac:dyDescent="0.25">
      <c r="A289" s="110" t="str">
        <f t="shared" si="4"/>
        <v>Western AustraliaIn-training438911st revision</v>
      </c>
      <c r="B289" s="4">
        <v>288</v>
      </c>
      <c r="C289" s="3" t="s">
        <v>9</v>
      </c>
      <c r="D289" s="3" t="s">
        <v>80</v>
      </c>
      <c r="E289" s="5">
        <v>2020.3</v>
      </c>
      <c r="F289" s="5">
        <v>105</v>
      </c>
      <c r="G289" s="81">
        <v>43891</v>
      </c>
      <c r="H289" s="5">
        <v>28841</v>
      </c>
      <c r="I289" s="5">
        <v>0</v>
      </c>
      <c r="J289" s="3" t="s">
        <v>0</v>
      </c>
      <c r="K289" s="5">
        <v>28412</v>
      </c>
      <c r="L289" s="5">
        <v>29270</v>
      </c>
      <c r="M289" s="5">
        <v>28827</v>
      </c>
      <c r="N289" s="5">
        <v>100</v>
      </c>
      <c r="O289" s="3" t="s">
        <v>28</v>
      </c>
      <c r="P289" s="5">
        <v>28835</v>
      </c>
      <c r="Q289" s="5">
        <v>0</v>
      </c>
      <c r="R289" s="111"/>
      <c r="S289" s="3"/>
    </row>
    <row r="290" spans="1:19" x14ac:dyDescent="0.25">
      <c r="A290" s="110" t="e">
        <f>CONCATENATE(#REF!,#REF!,#REF!,#REF!)</f>
        <v>#REF!</v>
      </c>
      <c r="R290" s="111"/>
      <c r="S290" s="3"/>
    </row>
    <row r="291" spans="1:19" x14ac:dyDescent="0.25">
      <c r="A291" s="110" t="e">
        <f>CONCATENATE(#REF!,#REF!,#REF!,#REF!)</f>
        <v>#REF!</v>
      </c>
      <c r="R291" s="111"/>
      <c r="S291" s="3"/>
    </row>
    <row r="292" spans="1:19" x14ac:dyDescent="0.25">
      <c r="A292" s="110" t="e">
        <f>CONCATENATE(#REF!,#REF!,#REF!,#REF!)</f>
        <v>#REF!</v>
      </c>
      <c r="C292"/>
      <c r="D292"/>
      <c r="E292"/>
      <c r="R292" s="111"/>
      <c r="S292" s="3"/>
    </row>
    <row r="293" spans="1:19" x14ac:dyDescent="0.25">
      <c r="A293" s="110" t="e">
        <f>CONCATENATE(#REF!,#REF!,#REF!,#REF!)</f>
        <v>#REF!</v>
      </c>
      <c r="C293"/>
      <c r="D293"/>
      <c r="E293"/>
      <c r="R293" s="111"/>
      <c r="S293" s="3"/>
    </row>
    <row r="294" spans="1:19" x14ac:dyDescent="0.25">
      <c r="A294" s="110" t="e">
        <f>CONCATENATE(#REF!,#REF!,#REF!,#REF!)</f>
        <v>#REF!</v>
      </c>
      <c r="C294"/>
      <c r="D294"/>
      <c r="E294"/>
      <c r="R294" s="111"/>
      <c r="S294" s="3"/>
    </row>
    <row r="295" spans="1:19" x14ac:dyDescent="0.25">
      <c r="A295" s="110" t="e">
        <f>CONCATENATE(#REF!,#REF!,#REF!,#REF!)</f>
        <v>#REF!</v>
      </c>
      <c r="C295"/>
      <c r="D295"/>
      <c r="E295"/>
      <c r="R295" s="111"/>
      <c r="S295" s="3"/>
    </row>
    <row r="296" spans="1:19" x14ac:dyDescent="0.25">
      <c r="A296" s="110" t="e">
        <f>CONCATENATE(#REF!,#REF!,#REF!,#REF!)</f>
        <v>#REF!</v>
      </c>
      <c r="C296"/>
      <c r="D296"/>
      <c r="E296"/>
      <c r="R296" s="111"/>
      <c r="S296" s="3"/>
    </row>
    <row r="297" spans="1:19" x14ac:dyDescent="0.25">
      <c r="A297" s="110" t="e">
        <f>CONCATENATE(#REF!,#REF!,#REF!,#REF!)</f>
        <v>#REF!</v>
      </c>
      <c r="C297"/>
      <c r="D297"/>
      <c r="E297"/>
      <c r="R297" s="111"/>
      <c r="S297" s="3"/>
    </row>
    <row r="298" spans="1:19" x14ac:dyDescent="0.25">
      <c r="A298" s="110" t="e">
        <f>CONCATENATE(#REF!,#REF!,#REF!,#REF!)</f>
        <v>#REF!</v>
      </c>
      <c r="C298"/>
      <c r="D298"/>
      <c r="E298"/>
      <c r="R298" s="111"/>
      <c r="S298" s="3"/>
    </row>
    <row r="299" spans="1:19" x14ac:dyDescent="0.25">
      <c r="A299" s="110" t="e">
        <f>CONCATENATE(#REF!,#REF!,#REF!,#REF!)</f>
        <v>#REF!</v>
      </c>
      <c r="C299"/>
      <c r="D299"/>
      <c r="E299"/>
      <c r="R299" s="111"/>
      <c r="S299" s="3"/>
    </row>
    <row r="300" spans="1:19" x14ac:dyDescent="0.25">
      <c r="A300" s="110" t="e">
        <f>CONCATENATE(#REF!,#REF!,#REF!,#REF!)</f>
        <v>#REF!</v>
      </c>
      <c r="C300"/>
      <c r="D300"/>
      <c r="E300"/>
      <c r="R300" s="111"/>
      <c r="S300" s="3"/>
    </row>
    <row r="301" spans="1:19" x14ac:dyDescent="0.25">
      <c r="A301" s="110" t="e">
        <f>CONCATENATE(#REF!,#REF!,#REF!,#REF!)</f>
        <v>#REF!</v>
      </c>
      <c r="C301"/>
      <c r="D301"/>
      <c r="E301"/>
      <c r="R301" s="111"/>
      <c r="S301" s="3"/>
    </row>
    <row r="302" spans="1:19" x14ac:dyDescent="0.25">
      <c r="A302" s="110" t="e">
        <f>CONCATENATE(#REF!,#REF!,#REF!,#REF!)</f>
        <v>#REF!</v>
      </c>
      <c r="C302"/>
      <c r="D302"/>
      <c r="E302"/>
      <c r="R302" s="111"/>
      <c r="S302" s="3"/>
    </row>
    <row r="303" spans="1:19" x14ac:dyDescent="0.25">
      <c r="A303" s="110" t="e">
        <f>CONCATENATE(#REF!,#REF!,#REF!,#REF!)</f>
        <v>#REF!</v>
      </c>
      <c r="C303"/>
      <c r="D303"/>
      <c r="E303"/>
      <c r="R303" s="111"/>
      <c r="S303" s="3"/>
    </row>
    <row r="304" spans="1:19" x14ac:dyDescent="0.25">
      <c r="A304" s="110" t="e">
        <f>CONCATENATE(#REF!,#REF!,#REF!,#REF!)</f>
        <v>#REF!</v>
      </c>
      <c r="C304"/>
      <c r="D304"/>
      <c r="E304"/>
      <c r="R304" s="111"/>
      <c r="S304" s="3"/>
    </row>
    <row r="305" spans="1:19" x14ac:dyDescent="0.25">
      <c r="A305" s="110" t="e">
        <f>CONCATENATE(#REF!,#REF!,#REF!,#REF!)</f>
        <v>#REF!</v>
      </c>
      <c r="C305"/>
      <c r="D305"/>
      <c r="E305"/>
      <c r="R305" s="111"/>
      <c r="S305" s="3"/>
    </row>
    <row r="306" spans="1:19" x14ac:dyDescent="0.25">
      <c r="A306" s="110" t="e">
        <f>CONCATENATE(#REF!,#REF!,#REF!,#REF!)</f>
        <v>#REF!</v>
      </c>
      <c r="C306"/>
      <c r="D306"/>
      <c r="E306"/>
      <c r="R306" s="111"/>
      <c r="S306" s="3"/>
    </row>
    <row r="307" spans="1:19" x14ac:dyDescent="0.25">
      <c r="A307" s="110" t="e">
        <f>CONCATENATE(#REF!,#REF!,#REF!,#REF!)</f>
        <v>#REF!</v>
      </c>
      <c r="C307"/>
      <c r="D307"/>
      <c r="E307"/>
      <c r="R307" s="111"/>
      <c r="S307" s="3"/>
    </row>
    <row r="308" spans="1:19" x14ac:dyDescent="0.25">
      <c r="A308" s="110" t="e">
        <f>CONCATENATE(#REF!,#REF!,#REF!,#REF!)</f>
        <v>#REF!</v>
      </c>
      <c r="C308"/>
      <c r="D308"/>
      <c r="E308"/>
      <c r="R308" s="111"/>
      <c r="S308" s="3"/>
    </row>
    <row r="309" spans="1:19" x14ac:dyDescent="0.25">
      <c r="A309" s="110" t="e">
        <f>CONCATENATE(#REF!,#REF!,#REF!,#REF!)</f>
        <v>#REF!</v>
      </c>
      <c r="C309"/>
      <c r="D309"/>
      <c r="E309"/>
      <c r="R309" s="111"/>
      <c r="S309" s="3"/>
    </row>
    <row r="310" spans="1:19" x14ac:dyDescent="0.25">
      <c r="A310" s="110" t="e">
        <f>CONCATENATE(#REF!,#REF!,#REF!,#REF!)</f>
        <v>#REF!</v>
      </c>
      <c r="R310" s="111"/>
      <c r="S310" s="3"/>
    </row>
    <row r="311" spans="1:19" x14ac:dyDescent="0.25">
      <c r="A311" s="110" t="e">
        <f>CONCATENATE(#REF!,#REF!,#REF!,#REF!)</f>
        <v>#REF!</v>
      </c>
      <c r="R311" s="111"/>
      <c r="S311" s="3"/>
    </row>
    <row r="312" spans="1:19" x14ac:dyDescent="0.25">
      <c r="A312" s="110" t="e">
        <f>CONCATENATE(#REF!,#REF!,#REF!,#REF!)</f>
        <v>#REF!</v>
      </c>
      <c r="R312" s="111"/>
      <c r="S312" s="3"/>
    </row>
    <row r="313" spans="1:19" x14ac:dyDescent="0.25">
      <c r="A313" s="110" t="e">
        <f>CONCATENATE(#REF!,#REF!,#REF!,#REF!)</f>
        <v>#REF!</v>
      </c>
      <c r="R313" s="111"/>
      <c r="S313" s="3"/>
    </row>
    <row r="314" spans="1:19" x14ac:dyDescent="0.25">
      <c r="A314" s="110" t="e">
        <f>CONCATENATE(#REF!,#REF!,#REF!,#REF!)</f>
        <v>#REF!</v>
      </c>
      <c r="R314" s="111"/>
      <c r="S314" s="3"/>
    </row>
    <row r="315" spans="1:19" x14ac:dyDescent="0.25">
      <c r="A315" s="110" t="e">
        <f>CONCATENATE(#REF!,#REF!,#REF!,#REF!)</f>
        <v>#REF!</v>
      </c>
      <c r="R315" s="111"/>
      <c r="S315" s="3"/>
    </row>
    <row r="316" spans="1:19" x14ac:dyDescent="0.25">
      <c r="A316" s="110" t="e">
        <f>CONCATENATE(#REF!,#REF!,#REF!,#REF!)</f>
        <v>#REF!</v>
      </c>
      <c r="R316" s="111"/>
      <c r="S316" s="3"/>
    </row>
    <row r="317" spans="1:19" x14ac:dyDescent="0.25">
      <c r="A317" s="110" t="e">
        <f>CONCATENATE(#REF!,#REF!,#REF!,#REF!)</f>
        <v>#REF!</v>
      </c>
      <c r="R317" s="111"/>
      <c r="S317" s="3"/>
    </row>
    <row r="318" spans="1:19" x14ac:dyDescent="0.25">
      <c r="A318" s="110" t="e">
        <f>CONCATENATE(#REF!,#REF!,#REF!,#REF!)</f>
        <v>#REF!</v>
      </c>
      <c r="R318" s="111"/>
      <c r="S318" s="3"/>
    </row>
    <row r="319" spans="1:19" x14ac:dyDescent="0.25">
      <c r="A319" s="110" t="e">
        <f>CONCATENATE(#REF!,#REF!,#REF!,#REF!)</f>
        <v>#REF!</v>
      </c>
      <c r="R319" s="111"/>
      <c r="S319" s="3"/>
    </row>
    <row r="320" spans="1:19" x14ac:dyDescent="0.25">
      <c r="A320" s="110" t="e">
        <f>CONCATENATE(#REF!,#REF!,#REF!,#REF!)</f>
        <v>#REF!</v>
      </c>
      <c r="R320" s="111"/>
      <c r="S320" s="3"/>
    </row>
    <row r="321" spans="1:19" x14ac:dyDescent="0.25">
      <c r="A321" s="110" t="e">
        <f>CONCATENATE(#REF!,#REF!,#REF!,#REF!)</f>
        <v>#REF!</v>
      </c>
      <c r="R321" s="111"/>
      <c r="S321" s="3"/>
    </row>
    <row r="322" spans="1:19" x14ac:dyDescent="0.25">
      <c r="A322" s="110" t="e">
        <f>CONCATENATE(#REF!,#REF!,#REF!,#REF!)</f>
        <v>#REF!</v>
      </c>
      <c r="R322" s="111"/>
      <c r="S322" s="3"/>
    </row>
    <row r="323" spans="1:19" x14ac:dyDescent="0.25">
      <c r="A323" s="110" t="e">
        <f>CONCATENATE(#REF!,#REF!,#REF!,#REF!)</f>
        <v>#REF!</v>
      </c>
      <c r="R323" s="111"/>
      <c r="S323" s="3"/>
    </row>
    <row r="324" spans="1:19" x14ac:dyDescent="0.25">
      <c r="A324" s="110" t="e">
        <f>CONCATENATE(#REF!,#REF!,#REF!,#REF!)</f>
        <v>#REF!</v>
      </c>
      <c r="R324" s="111"/>
      <c r="S324" s="3"/>
    </row>
    <row r="325" spans="1:19" x14ac:dyDescent="0.25">
      <c r="A325" s="110" t="e">
        <f>CONCATENATE(#REF!,#REF!,#REF!,#REF!)</f>
        <v>#REF!</v>
      </c>
      <c r="R325" s="111"/>
      <c r="S325" s="3"/>
    </row>
    <row r="326" spans="1:19" x14ac:dyDescent="0.25">
      <c r="A326" s="110" t="e">
        <f>CONCATENATE(#REF!,#REF!,#REF!,#REF!)</f>
        <v>#REF!</v>
      </c>
      <c r="R326" s="111"/>
      <c r="S326" s="3"/>
    </row>
    <row r="327" spans="1:19" x14ac:dyDescent="0.25">
      <c r="A327" s="110" t="e">
        <f>CONCATENATE(#REF!,#REF!,#REF!,#REF!)</f>
        <v>#REF!</v>
      </c>
      <c r="R327" s="111"/>
      <c r="S327" s="3"/>
    </row>
    <row r="328" spans="1:19" x14ac:dyDescent="0.25">
      <c r="A328" s="110" t="e">
        <f>CONCATENATE(#REF!,#REF!,#REF!,#REF!)</f>
        <v>#REF!</v>
      </c>
      <c r="R328" s="111"/>
      <c r="S328" s="3"/>
    </row>
    <row r="329" spans="1:19" x14ac:dyDescent="0.25">
      <c r="A329" s="110" t="e">
        <f>CONCATENATE(#REF!,#REF!,#REF!,#REF!)</f>
        <v>#REF!</v>
      </c>
      <c r="R329" s="111"/>
      <c r="S329" s="3"/>
    </row>
    <row r="330" spans="1:19" x14ac:dyDescent="0.25">
      <c r="A330" s="110" t="e">
        <f>CONCATENATE(#REF!,#REF!,#REF!,#REF!)</f>
        <v>#REF!</v>
      </c>
      <c r="R330" s="111"/>
      <c r="S330" s="3"/>
    </row>
    <row r="331" spans="1:19" x14ac:dyDescent="0.25">
      <c r="A331" s="110" t="e">
        <f>CONCATENATE(#REF!,#REF!,#REF!,#REF!)</f>
        <v>#REF!</v>
      </c>
      <c r="R331" s="111"/>
      <c r="S331" s="3"/>
    </row>
    <row r="332" spans="1:19" x14ac:dyDescent="0.25">
      <c r="A332" s="110" t="e">
        <f>CONCATENATE(#REF!,#REF!,#REF!,#REF!)</f>
        <v>#REF!</v>
      </c>
      <c r="R332" s="111"/>
      <c r="S332" s="3"/>
    </row>
    <row r="333" spans="1:19" x14ac:dyDescent="0.25">
      <c r="A333" s="110" t="e">
        <f>CONCATENATE(#REF!,#REF!,#REF!,#REF!)</f>
        <v>#REF!</v>
      </c>
      <c r="R333" s="111"/>
      <c r="S333" s="3"/>
    </row>
    <row r="334" spans="1:19" x14ac:dyDescent="0.25">
      <c r="A334" s="110" t="e">
        <f>CONCATENATE(#REF!,#REF!,#REF!,#REF!)</f>
        <v>#REF!</v>
      </c>
      <c r="R334" s="111"/>
      <c r="S334" s="3"/>
    </row>
    <row r="335" spans="1:19" x14ac:dyDescent="0.25">
      <c r="A335" s="110" t="e">
        <f>CONCATENATE(#REF!,#REF!,#REF!,#REF!)</f>
        <v>#REF!</v>
      </c>
      <c r="R335" s="111"/>
      <c r="S335" s="3"/>
    </row>
    <row r="336" spans="1:19" x14ac:dyDescent="0.25">
      <c r="A336" s="110" t="e">
        <f>CONCATENATE(#REF!,#REF!,#REF!,#REF!)</f>
        <v>#REF!</v>
      </c>
      <c r="R336" s="111"/>
      <c r="S336" s="3"/>
    </row>
    <row r="337" spans="1:19" x14ac:dyDescent="0.25">
      <c r="A337" s="110" t="e">
        <f>CONCATENATE(#REF!,#REF!,#REF!,#REF!)</f>
        <v>#REF!</v>
      </c>
      <c r="R337" s="111"/>
      <c r="S337" s="3"/>
    </row>
    <row r="338" spans="1:19" x14ac:dyDescent="0.25">
      <c r="A338" s="110" t="e">
        <f>CONCATENATE(#REF!,#REF!,#REF!,#REF!)</f>
        <v>#REF!</v>
      </c>
      <c r="R338" s="111"/>
      <c r="S338" s="3"/>
    </row>
    <row r="339" spans="1:19" x14ac:dyDescent="0.25">
      <c r="A339" s="110" t="e">
        <f>CONCATENATE(#REF!,#REF!,#REF!,#REF!)</f>
        <v>#REF!</v>
      </c>
      <c r="R339" s="111"/>
      <c r="S339" s="3"/>
    </row>
    <row r="340" spans="1:19" x14ac:dyDescent="0.25">
      <c r="A340" s="110" t="e">
        <f>CONCATENATE(#REF!,#REF!,#REF!,#REF!)</f>
        <v>#REF!</v>
      </c>
      <c r="R340" s="111"/>
      <c r="S340" s="3"/>
    </row>
    <row r="341" spans="1:19" x14ac:dyDescent="0.25">
      <c r="A341" s="110" t="e">
        <f>CONCATENATE(#REF!,#REF!,#REF!,#REF!)</f>
        <v>#REF!</v>
      </c>
      <c r="R341" s="111"/>
      <c r="S341" s="3"/>
    </row>
    <row r="342" spans="1:19" x14ac:dyDescent="0.25">
      <c r="A342" s="110" t="e">
        <f>CONCATENATE(#REF!,#REF!,#REF!,#REF!)</f>
        <v>#REF!</v>
      </c>
      <c r="R342" s="111"/>
      <c r="S342" s="3"/>
    </row>
    <row r="343" spans="1:19" x14ac:dyDescent="0.25">
      <c r="A343" s="110" t="e">
        <f>CONCATENATE(#REF!,#REF!,#REF!,#REF!)</f>
        <v>#REF!</v>
      </c>
      <c r="R343" s="111"/>
      <c r="S343" s="3"/>
    </row>
    <row r="344" spans="1:19" x14ac:dyDescent="0.25">
      <c r="A344" s="110" t="e">
        <f>CONCATENATE(#REF!,#REF!,#REF!,#REF!)</f>
        <v>#REF!</v>
      </c>
      <c r="R344" s="111"/>
      <c r="S344" s="3"/>
    </row>
    <row r="345" spans="1:19" x14ac:dyDescent="0.25">
      <c r="A345" s="110" t="e">
        <f>CONCATENATE(#REF!,#REF!,#REF!,#REF!)</f>
        <v>#REF!</v>
      </c>
      <c r="R345" s="111"/>
      <c r="S345" s="3"/>
    </row>
    <row r="346" spans="1:19" x14ac:dyDescent="0.25">
      <c r="A346" s="110" t="e">
        <f>CONCATENATE(#REF!,#REF!,#REF!,#REF!)</f>
        <v>#REF!</v>
      </c>
      <c r="R346" s="111"/>
      <c r="S346" s="3"/>
    </row>
    <row r="347" spans="1:19" x14ac:dyDescent="0.25">
      <c r="A347" s="110" t="e">
        <f>CONCATENATE(#REF!,#REF!,#REF!,#REF!)</f>
        <v>#REF!</v>
      </c>
      <c r="R347" s="111"/>
      <c r="S347" s="3"/>
    </row>
    <row r="348" spans="1:19" x14ac:dyDescent="0.25">
      <c r="A348" s="110" t="e">
        <f>CONCATENATE(#REF!,#REF!,#REF!,#REF!)</f>
        <v>#REF!</v>
      </c>
      <c r="R348" s="111"/>
      <c r="S348" s="3"/>
    </row>
    <row r="349" spans="1:19" x14ac:dyDescent="0.25">
      <c r="A349" s="110" t="e">
        <f>CONCATENATE(#REF!,#REF!,#REF!,#REF!)</f>
        <v>#REF!</v>
      </c>
      <c r="R349" s="111"/>
      <c r="S349" s="3"/>
    </row>
    <row r="350" spans="1:19" x14ac:dyDescent="0.25">
      <c r="A350" s="110" t="e">
        <f>CONCATENATE(#REF!,#REF!,#REF!,#REF!)</f>
        <v>#REF!</v>
      </c>
      <c r="R350" s="111"/>
      <c r="S350" s="3"/>
    </row>
    <row r="351" spans="1:19" x14ac:dyDescent="0.25">
      <c r="A351" s="110" t="e">
        <f>CONCATENATE(#REF!,#REF!,#REF!,#REF!)</f>
        <v>#REF!</v>
      </c>
      <c r="R351" s="111"/>
      <c r="S351" s="3"/>
    </row>
    <row r="352" spans="1:19" x14ac:dyDescent="0.25">
      <c r="A352" s="110" t="e">
        <f>CONCATENATE(#REF!,#REF!,#REF!,#REF!)</f>
        <v>#REF!</v>
      </c>
      <c r="R352" s="111"/>
      <c r="S352" s="3"/>
    </row>
    <row r="353" spans="1:19" x14ac:dyDescent="0.25">
      <c r="A353" s="110" t="e">
        <f>CONCATENATE(#REF!,#REF!,#REF!,#REF!)</f>
        <v>#REF!</v>
      </c>
      <c r="R353" s="111"/>
      <c r="S353" s="3"/>
    </row>
    <row r="354" spans="1:19" x14ac:dyDescent="0.25">
      <c r="A354" s="110" t="e">
        <f>CONCATENATE(#REF!,#REF!,#REF!,#REF!)</f>
        <v>#REF!</v>
      </c>
      <c r="R354" s="111"/>
      <c r="S354" s="3"/>
    </row>
    <row r="355" spans="1:19" x14ac:dyDescent="0.25">
      <c r="A355" s="110" t="e">
        <f>CONCATENATE(#REF!,#REF!,#REF!,#REF!)</f>
        <v>#REF!</v>
      </c>
      <c r="R355" s="111"/>
      <c r="S355" s="3"/>
    </row>
    <row r="356" spans="1:19" x14ac:dyDescent="0.25">
      <c r="A356" s="110" t="e">
        <f>CONCATENATE(#REF!,#REF!,#REF!,#REF!)</f>
        <v>#REF!</v>
      </c>
      <c r="R356" s="111"/>
      <c r="S356" s="3"/>
    </row>
    <row r="357" spans="1:19" x14ac:dyDescent="0.25">
      <c r="A357" s="110" t="e">
        <f>CONCATENATE(#REF!,#REF!,#REF!,#REF!)</f>
        <v>#REF!</v>
      </c>
      <c r="R357" s="111"/>
      <c r="S357" s="3"/>
    </row>
    <row r="358" spans="1:19" x14ac:dyDescent="0.25">
      <c r="A358" s="110" t="e">
        <f>CONCATENATE(#REF!,#REF!,#REF!,#REF!)</f>
        <v>#REF!</v>
      </c>
      <c r="R358" s="111"/>
      <c r="S358" s="3"/>
    </row>
    <row r="359" spans="1:19" x14ac:dyDescent="0.25">
      <c r="A359" s="110" t="e">
        <f>CONCATENATE(#REF!,#REF!,#REF!,#REF!)</f>
        <v>#REF!</v>
      </c>
      <c r="R359" s="111"/>
      <c r="S359" s="3"/>
    </row>
    <row r="360" spans="1:19" x14ac:dyDescent="0.25">
      <c r="A360" s="110" t="e">
        <f>CONCATENATE(#REF!,#REF!,#REF!,#REF!)</f>
        <v>#REF!</v>
      </c>
      <c r="R360" s="111"/>
      <c r="S360" s="3"/>
    </row>
    <row r="361" spans="1:19" x14ac:dyDescent="0.25">
      <c r="A361" s="110" t="e">
        <f>CONCATENATE(#REF!,#REF!,#REF!,#REF!)</f>
        <v>#REF!</v>
      </c>
      <c r="R361" s="111"/>
      <c r="S361" s="3"/>
    </row>
    <row r="362" spans="1:19" x14ac:dyDescent="0.25">
      <c r="A362" s="110" t="e">
        <f>CONCATENATE(#REF!,#REF!,#REF!,#REF!)</f>
        <v>#REF!</v>
      </c>
      <c r="R362" s="111"/>
      <c r="S362" s="3"/>
    </row>
    <row r="363" spans="1:19" x14ac:dyDescent="0.25">
      <c r="A363" s="110" t="e">
        <f>CONCATENATE(#REF!,#REF!,#REF!,#REF!)</f>
        <v>#REF!</v>
      </c>
      <c r="R363" s="111"/>
      <c r="S363" s="3"/>
    </row>
    <row r="364" spans="1:19" x14ac:dyDescent="0.25">
      <c r="A364" s="110" t="e">
        <f>CONCATENATE(#REF!,#REF!,#REF!,#REF!)</f>
        <v>#REF!</v>
      </c>
      <c r="R364" s="111"/>
      <c r="S364" s="3"/>
    </row>
    <row r="365" spans="1:19" x14ac:dyDescent="0.25">
      <c r="A365" s="110" t="e">
        <f>CONCATENATE(#REF!,#REF!,#REF!,#REF!)</f>
        <v>#REF!</v>
      </c>
      <c r="R365" s="111"/>
      <c r="S365" s="3"/>
    </row>
    <row r="366" spans="1:19" x14ac:dyDescent="0.25">
      <c r="A366" s="110" t="e">
        <f>CONCATENATE(#REF!,#REF!,#REF!,#REF!)</f>
        <v>#REF!</v>
      </c>
      <c r="R366" s="111"/>
      <c r="S366" s="3"/>
    </row>
    <row r="367" spans="1:19" x14ac:dyDescent="0.25">
      <c r="A367" s="110" t="e">
        <f>CONCATENATE(#REF!,#REF!,#REF!,#REF!)</f>
        <v>#REF!</v>
      </c>
      <c r="R367" s="111"/>
      <c r="S367" s="3"/>
    </row>
    <row r="368" spans="1:19" x14ac:dyDescent="0.25">
      <c r="A368" s="110" t="e">
        <f>CONCATENATE(#REF!,#REF!,#REF!,#REF!)</f>
        <v>#REF!</v>
      </c>
      <c r="R368" s="111"/>
      <c r="S368" s="3"/>
    </row>
    <row r="369" spans="1:19" x14ac:dyDescent="0.25">
      <c r="A369" s="110" t="e">
        <f>CONCATENATE(#REF!,#REF!,#REF!,#REF!)</f>
        <v>#REF!</v>
      </c>
      <c r="R369" s="111"/>
      <c r="S369" s="3"/>
    </row>
    <row r="370" spans="1:19" x14ac:dyDescent="0.25">
      <c r="A370" s="110" t="e">
        <f>CONCATENATE(#REF!,#REF!,#REF!,#REF!)</f>
        <v>#REF!</v>
      </c>
      <c r="R370" s="111"/>
      <c r="S370" s="3"/>
    </row>
    <row r="371" spans="1:19" x14ac:dyDescent="0.25">
      <c r="A371" s="110" t="e">
        <f>CONCATENATE(#REF!,#REF!,#REF!,#REF!)</f>
        <v>#REF!</v>
      </c>
      <c r="R371" s="111"/>
      <c r="S371" s="3"/>
    </row>
    <row r="372" spans="1:19" x14ac:dyDescent="0.25">
      <c r="A372" s="110" t="e">
        <f>CONCATENATE(#REF!,#REF!,#REF!,#REF!)</f>
        <v>#REF!</v>
      </c>
      <c r="R372" s="111"/>
      <c r="S372" s="3"/>
    </row>
    <row r="373" spans="1:19" x14ac:dyDescent="0.25">
      <c r="A373" s="110" t="e">
        <f>CONCATENATE(#REF!,#REF!,#REF!,#REF!)</f>
        <v>#REF!</v>
      </c>
      <c r="R373" s="111"/>
      <c r="S373" s="3"/>
    </row>
    <row r="374" spans="1:19" x14ac:dyDescent="0.25">
      <c r="A374" s="110" t="e">
        <f>CONCATENATE(#REF!,#REF!,#REF!,#REF!)</f>
        <v>#REF!</v>
      </c>
      <c r="R374" s="111"/>
      <c r="S374" s="3"/>
    </row>
    <row r="375" spans="1:19" x14ac:dyDescent="0.25">
      <c r="A375" s="110" t="e">
        <f>CONCATENATE(#REF!,#REF!,#REF!,#REF!)</f>
        <v>#REF!</v>
      </c>
      <c r="R375" s="111"/>
      <c r="S375" s="3"/>
    </row>
    <row r="376" spans="1:19" x14ac:dyDescent="0.25">
      <c r="A376" s="110" t="e">
        <f>CONCATENATE(#REF!,#REF!,#REF!,#REF!)</f>
        <v>#REF!</v>
      </c>
      <c r="R376" s="111"/>
      <c r="S376" s="3"/>
    </row>
    <row r="377" spans="1:19" x14ac:dyDescent="0.25">
      <c r="A377" s="110" t="e">
        <f>CONCATENATE(#REF!,#REF!,#REF!,#REF!)</f>
        <v>#REF!</v>
      </c>
      <c r="R377" s="111"/>
      <c r="S377" s="3"/>
    </row>
    <row r="378" spans="1:19" x14ac:dyDescent="0.25">
      <c r="A378" s="110" t="e">
        <f>CONCATENATE(#REF!,#REF!,#REF!,#REF!)</f>
        <v>#REF!</v>
      </c>
      <c r="R378" s="111"/>
      <c r="S378" s="3"/>
    </row>
    <row r="379" spans="1:19" x14ac:dyDescent="0.25">
      <c r="A379" s="110" t="e">
        <f>CONCATENATE(#REF!,#REF!,#REF!,#REF!)</f>
        <v>#REF!</v>
      </c>
      <c r="R379" s="111"/>
      <c r="S379" s="3"/>
    </row>
    <row r="380" spans="1:19" x14ac:dyDescent="0.25">
      <c r="A380" s="110" t="e">
        <f>CONCATENATE(#REF!,#REF!,#REF!,#REF!)</f>
        <v>#REF!</v>
      </c>
      <c r="R380" s="111"/>
      <c r="S380" s="3"/>
    </row>
    <row r="381" spans="1:19" x14ac:dyDescent="0.25">
      <c r="A381" s="110" t="e">
        <f>CONCATENATE(#REF!,#REF!,#REF!,#REF!)</f>
        <v>#REF!</v>
      </c>
      <c r="R381" s="111"/>
      <c r="S381" s="3"/>
    </row>
    <row r="382" spans="1:19" x14ac:dyDescent="0.25">
      <c r="A382" s="110" t="e">
        <f>CONCATENATE(#REF!,#REF!,#REF!,#REF!)</f>
        <v>#REF!</v>
      </c>
      <c r="R382" s="111"/>
      <c r="S382" s="3"/>
    </row>
    <row r="383" spans="1:19" x14ac:dyDescent="0.25">
      <c r="A383" s="110" t="e">
        <f>CONCATENATE(#REF!,#REF!,#REF!,#REF!)</f>
        <v>#REF!</v>
      </c>
      <c r="R383" s="111"/>
      <c r="S383" s="3"/>
    </row>
    <row r="384" spans="1:19" x14ac:dyDescent="0.25">
      <c r="A384" s="110" t="e">
        <f>CONCATENATE(#REF!,#REF!,#REF!,#REF!)</f>
        <v>#REF!</v>
      </c>
      <c r="R384" s="111"/>
      <c r="S384" s="3"/>
    </row>
    <row r="385" spans="1:19" x14ac:dyDescent="0.25">
      <c r="A385" s="110" t="e">
        <f>CONCATENATE(#REF!,#REF!,#REF!,#REF!)</f>
        <v>#REF!</v>
      </c>
      <c r="R385" s="111"/>
      <c r="S385" s="3"/>
    </row>
    <row r="386" spans="1:19" x14ac:dyDescent="0.25">
      <c r="A386" s="110" t="e">
        <f>CONCATENATE(#REF!,#REF!,#REF!,#REF!)</f>
        <v>#REF!</v>
      </c>
      <c r="R386" s="111"/>
      <c r="S386" s="3"/>
    </row>
    <row r="387" spans="1:19" x14ac:dyDescent="0.25">
      <c r="A387" s="110" t="e">
        <f>CONCATENATE(#REF!,#REF!,#REF!,#REF!)</f>
        <v>#REF!</v>
      </c>
      <c r="R387" s="111"/>
      <c r="S387" s="3"/>
    </row>
    <row r="388" spans="1:19" x14ac:dyDescent="0.25">
      <c r="A388" s="110" t="e">
        <f>CONCATENATE(#REF!,#REF!,#REF!,#REF!)</f>
        <v>#REF!</v>
      </c>
      <c r="R388" s="111"/>
      <c r="S388" s="3"/>
    </row>
    <row r="389" spans="1:19" x14ac:dyDescent="0.25">
      <c r="A389" s="110" t="e">
        <f>CONCATENATE(#REF!,#REF!,#REF!,#REF!)</f>
        <v>#REF!</v>
      </c>
      <c r="R389" s="111"/>
      <c r="S389" s="3"/>
    </row>
    <row r="390" spans="1:19" x14ac:dyDescent="0.25">
      <c r="A390" s="110" t="e">
        <f>CONCATENATE(#REF!,#REF!,#REF!,#REF!)</f>
        <v>#REF!</v>
      </c>
      <c r="R390" s="111"/>
      <c r="S390" s="3"/>
    </row>
    <row r="391" spans="1:19" x14ac:dyDescent="0.25">
      <c r="A391" s="110" t="e">
        <f>CONCATENATE(#REF!,#REF!,#REF!,#REF!)</f>
        <v>#REF!</v>
      </c>
      <c r="R391" s="111"/>
      <c r="S391" s="3"/>
    </row>
    <row r="392" spans="1:19" x14ac:dyDescent="0.25">
      <c r="A392" s="110" t="e">
        <f>CONCATENATE(#REF!,#REF!,#REF!,#REF!)</f>
        <v>#REF!</v>
      </c>
      <c r="R392" s="111"/>
      <c r="S392" s="3"/>
    </row>
    <row r="393" spans="1:19" x14ac:dyDescent="0.25">
      <c r="A393" s="110" t="e">
        <f>CONCATENATE(#REF!,#REF!,#REF!,#REF!)</f>
        <v>#REF!</v>
      </c>
      <c r="R393" s="111"/>
      <c r="S393" s="3"/>
    </row>
    <row r="394" spans="1:19" x14ac:dyDescent="0.25">
      <c r="A394" s="110" t="e">
        <f>CONCATENATE(#REF!,#REF!,#REF!,#REF!)</f>
        <v>#REF!</v>
      </c>
      <c r="R394" s="111"/>
      <c r="S394" s="3"/>
    </row>
    <row r="395" spans="1:19" x14ac:dyDescent="0.25">
      <c r="A395" s="110" t="e">
        <f>CONCATENATE(#REF!,#REF!,#REF!,#REF!)</f>
        <v>#REF!</v>
      </c>
      <c r="R395" s="111"/>
      <c r="S395" s="3"/>
    </row>
    <row r="396" spans="1:19" x14ac:dyDescent="0.25">
      <c r="A396" s="110" t="e">
        <f>CONCATENATE(#REF!,#REF!,#REF!,#REF!)</f>
        <v>#REF!</v>
      </c>
      <c r="R396" s="111"/>
      <c r="S396" s="3"/>
    </row>
    <row r="397" spans="1:19" x14ac:dyDescent="0.25">
      <c r="A397" s="110" t="e">
        <f>CONCATENATE(#REF!,#REF!,#REF!,#REF!)</f>
        <v>#REF!</v>
      </c>
      <c r="R397" s="111"/>
      <c r="S397" s="3"/>
    </row>
    <row r="398" spans="1:19" x14ac:dyDescent="0.25">
      <c r="A398" s="110" t="e">
        <f>CONCATENATE(#REF!,#REF!,#REF!,#REF!)</f>
        <v>#REF!</v>
      </c>
      <c r="R398" s="111"/>
      <c r="S398" s="3"/>
    </row>
    <row r="399" spans="1:19" x14ac:dyDescent="0.25">
      <c r="A399" s="110" t="e">
        <f>CONCATENATE(#REF!,#REF!,#REF!,#REF!)</f>
        <v>#REF!</v>
      </c>
      <c r="R399" s="111"/>
      <c r="S399" s="3"/>
    </row>
    <row r="400" spans="1:19" x14ac:dyDescent="0.25">
      <c r="A400" s="110" t="e">
        <f>CONCATENATE(#REF!,#REF!,#REF!,#REF!)</f>
        <v>#REF!</v>
      </c>
      <c r="R400" s="111"/>
      <c r="S400" s="3"/>
    </row>
    <row r="401" spans="1:19" x14ac:dyDescent="0.25">
      <c r="A401" s="110" t="e">
        <f>CONCATENATE(#REF!,#REF!,#REF!,#REF!)</f>
        <v>#REF!</v>
      </c>
      <c r="R401" s="111"/>
      <c r="S401" s="3"/>
    </row>
    <row r="402" spans="1:19" x14ac:dyDescent="0.25">
      <c r="A402" s="110" t="e">
        <f>CONCATENATE(#REF!,#REF!,#REF!,#REF!)</f>
        <v>#REF!</v>
      </c>
      <c r="R402" s="111"/>
      <c r="S402" s="3"/>
    </row>
    <row r="403" spans="1:19" x14ac:dyDescent="0.25">
      <c r="A403" s="110" t="e">
        <f>CONCATENATE(#REF!,#REF!,#REF!,#REF!)</f>
        <v>#REF!</v>
      </c>
      <c r="R403" s="111"/>
      <c r="S403" s="3"/>
    </row>
    <row r="404" spans="1:19" x14ac:dyDescent="0.25">
      <c r="A404" s="110" t="e">
        <f>CONCATENATE(#REF!,#REF!,#REF!,#REF!)</f>
        <v>#REF!</v>
      </c>
      <c r="R404" s="111"/>
      <c r="S404" s="3"/>
    </row>
    <row r="405" spans="1:19" x14ac:dyDescent="0.25">
      <c r="A405" s="110" t="e">
        <f>CONCATENATE(#REF!,#REF!,#REF!,#REF!)</f>
        <v>#REF!</v>
      </c>
      <c r="R405" s="111"/>
      <c r="S405" s="3"/>
    </row>
    <row r="406" spans="1:19" x14ac:dyDescent="0.25">
      <c r="A406" s="110" t="e">
        <f>CONCATENATE(#REF!,#REF!,#REF!,#REF!)</f>
        <v>#REF!</v>
      </c>
      <c r="R406" s="111"/>
      <c r="S406" s="3"/>
    </row>
    <row r="407" spans="1:19" x14ac:dyDescent="0.25">
      <c r="A407" s="110" t="e">
        <f>CONCATENATE(#REF!,#REF!,#REF!,#REF!)</f>
        <v>#REF!</v>
      </c>
      <c r="R407" s="111"/>
      <c r="S407" s="3"/>
    </row>
    <row r="408" spans="1:19" x14ac:dyDescent="0.25">
      <c r="A408" s="110" t="e">
        <f>CONCATENATE(#REF!,#REF!,#REF!,#REF!)</f>
        <v>#REF!</v>
      </c>
      <c r="R408" s="111"/>
      <c r="S408" s="3"/>
    </row>
    <row r="409" spans="1:19" x14ac:dyDescent="0.25">
      <c r="A409" s="110" t="e">
        <f>CONCATENATE(#REF!,#REF!,#REF!,#REF!)</f>
        <v>#REF!</v>
      </c>
      <c r="R409" s="111"/>
      <c r="S409" s="3"/>
    </row>
    <row r="410" spans="1:19" x14ac:dyDescent="0.25">
      <c r="A410" s="110" t="e">
        <f>CONCATENATE(#REF!,#REF!,#REF!,#REF!)</f>
        <v>#REF!</v>
      </c>
      <c r="R410" s="111"/>
      <c r="S410" s="3"/>
    </row>
    <row r="411" spans="1:19" x14ac:dyDescent="0.25">
      <c r="A411" s="110" t="e">
        <f>CONCATENATE(#REF!,#REF!,#REF!,#REF!)</f>
        <v>#REF!</v>
      </c>
      <c r="R411" s="111"/>
      <c r="S411" s="3"/>
    </row>
    <row r="412" spans="1:19" x14ac:dyDescent="0.25">
      <c r="A412" s="110" t="e">
        <f>CONCATENATE(#REF!,#REF!,#REF!,#REF!)</f>
        <v>#REF!</v>
      </c>
      <c r="R412" s="111"/>
      <c r="S412" s="3"/>
    </row>
    <row r="413" spans="1:19" x14ac:dyDescent="0.25">
      <c r="A413" s="110" t="e">
        <f>CONCATENATE(#REF!,#REF!,#REF!,#REF!)</f>
        <v>#REF!</v>
      </c>
      <c r="R413" s="111"/>
      <c r="S413" s="3"/>
    </row>
    <row r="414" spans="1:19" x14ac:dyDescent="0.25">
      <c r="A414" s="110" t="e">
        <f>CONCATENATE(#REF!,#REF!,#REF!,#REF!)</f>
        <v>#REF!</v>
      </c>
      <c r="R414" s="111"/>
      <c r="S414" s="3"/>
    </row>
    <row r="415" spans="1:19" x14ac:dyDescent="0.25">
      <c r="A415" s="110" t="e">
        <f>CONCATENATE(#REF!,#REF!,#REF!,#REF!)</f>
        <v>#REF!</v>
      </c>
      <c r="R415" s="111"/>
      <c r="S415" s="3"/>
    </row>
    <row r="416" spans="1:19" x14ac:dyDescent="0.25">
      <c r="A416" s="110" t="e">
        <f>CONCATENATE(#REF!,#REF!,#REF!,#REF!)</f>
        <v>#REF!</v>
      </c>
      <c r="R416" s="111"/>
      <c r="S416" s="3"/>
    </row>
    <row r="417" spans="1:19" x14ac:dyDescent="0.25">
      <c r="A417" s="110" t="e">
        <f>CONCATENATE(#REF!,#REF!,#REF!,#REF!)</f>
        <v>#REF!</v>
      </c>
      <c r="R417" s="111"/>
      <c r="S417" s="3"/>
    </row>
    <row r="418" spans="1:19" x14ac:dyDescent="0.25">
      <c r="A418" s="110" t="e">
        <f>CONCATENATE(#REF!,#REF!,#REF!,#REF!)</f>
        <v>#REF!</v>
      </c>
      <c r="R418" s="111"/>
      <c r="S418" s="3"/>
    </row>
    <row r="419" spans="1:19" x14ac:dyDescent="0.25">
      <c r="A419" s="110" t="e">
        <f>CONCATENATE(#REF!,#REF!,#REF!,#REF!)</f>
        <v>#REF!</v>
      </c>
      <c r="R419" s="109"/>
    </row>
    <row r="420" spans="1:19" x14ac:dyDescent="0.25">
      <c r="A420" s="110" t="e">
        <f>CONCATENATE(#REF!,#REF!,#REF!,#REF!)</f>
        <v>#REF!</v>
      </c>
      <c r="R420" s="109"/>
    </row>
  </sheetData>
  <sheetProtection sort="0" autoFilter="0" pivotTables="0"/>
  <mergeCells count="2">
    <mergeCell ref="T3:W4"/>
    <mergeCell ref="Y3:Z3"/>
  </mergeCells>
  <pageMargins left="0.7" right="0.7" top="0.75" bottom="0.75" header="0.3" footer="0.3"/>
  <drawing r:id="rId1"/>
  <legacyDrawing r:id="rId2"/>
  <controls>
    <mc:AlternateContent xmlns:mc="http://schemas.openxmlformats.org/markup-compatibility/2006">
      <mc:Choice Requires="x14">
        <control shapeId="3203" r:id="rId3" name="CommandButton1">
          <controlPr defaultSize="0" autoLine="0" autoPict="0" r:id="rId4">
            <anchor moveWithCells="1">
              <from>
                <xdr:col>19</xdr:col>
                <xdr:colOff>85725</xdr:colOff>
                <xdr:row>6</xdr:row>
                <xdr:rowOff>19050</xdr:rowOff>
              </from>
              <to>
                <xdr:col>23</xdr:col>
                <xdr:colOff>104775</xdr:colOff>
                <xdr:row>8</xdr:row>
                <xdr:rowOff>19050</xdr:rowOff>
              </to>
            </anchor>
          </controlPr>
        </control>
      </mc:Choice>
      <mc:Fallback>
        <control shapeId="3203" r:id="rId3" name="CommandButton1"/>
      </mc:Fallback>
    </mc:AlternateContent>
  </controls>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B1:V47"/>
  <sheetViews>
    <sheetView showGridLines="0" showRowColHeaders="0" zoomScale="90" zoomScaleNormal="90" workbookViewId="0">
      <selection activeCell="L7" sqref="L7"/>
    </sheetView>
  </sheetViews>
  <sheetFormatPr defaultRowHeight="15" x14ac:dyDescent="0.25"/>
  <cols>
    <col min="1" max="1" width="3.85546875" customWidth="1"/>
    <col min="2" max="2" width="8.140625" customWidth="1"/>
    <col min="3" max="3" width="2" customWidth="1"/>
    <col min="4" max="4" width="7.5703125" customWidth="1"/>
    <col min="5" max="5" width="2" customWidth="1"/>
    <col min="6" max="6" width="7.5703125" customWidth="1"/>
    <col min="7" max="7" width="4.28515625" customWidth="1"/>
    <col min="8" max="11" width="22.85546875" customWidth="1"/>
    <col min="12" max="12" width="17" customWidth="1"/>
    <col min="22" max="22" width="10.7109375" customWidth="1"/>
  </cols>
  <sheetData>
    <row r="1" spans="2:22" ht="9.75" customHeight="1" x14ac:dyDescent="0.25"/>
    <row r="2" spans="2:22" ht="17.25" customHeight="1" x14ac:dyDescent="0.25">
      <c r="B2" s="268" t="s">
        <v>125</v>
      </c>
      <c r="C2" s="269"/>
      <c r="D2" s="269"/>
      <c r="E2" s="269"/>
      <c r="F2" s="269"/>
      <c r="G2" s="269"/>
      <c r="H2" s="269"/>
      <c r="I2" s="269"/>
      <c r="J2" s="269"/>
      <c r="K2" s="269"/>
    </row>
    <row r="3" spans="2:22" ht="17.25" customHeight="1" x14ac:dyDescent="0.25">
      <c r="B3" s="269"/>
      <c r="C3" s="269"/>
      <c r="D3" s="269"/>
      <c r="E3" s="269"/>
      <c r="F3" s="269"/>
      <c r="G3" s="269"/>
      <c r="H3" s="269"/>
      <c r="I3" s="269"/>
      <c r="J3" s="269"/>
      <c r="K3" s="269"/>
    </row>
    <row r="4" spans="2:22" s="6" customFormat="1" ht="9.75" customHeight="1" x14ac:dyDescent="0.25">
      <c r="B4" s="137"/>
      <c r="C4" s="137"/>
      <c r="D4" s="137"/>
      <c r="E4" s="137"/>
      <c r="F4" s="137"/>
      <c r="G4" s="137"/>
      <c r="H4" s="137"/>
      <c r="I4" s="137"/>
      <c r="J4" s="137"/>
      <c r="K4" s="137"/>
    </row>
    <row r="5" spans="2:22" s="6" customFormat="1" ht="18" customHeight="1" x14ac:dyDescent="0.25">
      <c r="B5" s="270" t="s">
        <v>116</v>
      </c>
      <c r="C5" s="270"/>
      <c r="D5" s="270"/>
      <c r="E5" s="270"/>
      <c r="F5" s="270"/>
      <c r="G5" s="270"/>
      <c r="H5" s="270"/>
      <c r="I5" s="270"/>
      <c r="J5" s="270"/>
      <c r="K5" s="270"/>
      <c r="N5" s="147"/>
      <c r="O5" s="147"/>
      <c r="P5" s="147"/>
      <c r="Q5" s="147"/>
      <c r="R5" s="147"/>
      <c r="S5" s="147"/>
      <c r="T5" s="147"/>
      <c r="U5" s="147"/>
      <c r="V5" s="147"/>
    </row>
    <row r="6" spans="2:22" s="6" customFormat="1" ht="16.5" customHeight="1" x14ac:dyDescent="0.25">
      <c r="L6" s="195" t="s">
        <v>92</v>
      </c>
      <c r="M6" s="147"/>
      <c r="N6" s="147"/>
      <c r="O6" s="147"/>
      <c r="P6" s="147"/>
      <c r="Q6" s="147"/>
      <c r="R6" s="147"/>
      <c r="S6" s="147"/>
      <c r="T6" s="147"/>
      <c r="U6" s="147"/>
      <c r="V6" s="147"/>
    </row>
    <row r="7" spans="2:22" ht="17.25" customHeight="1" x14ac:dyDescent="0.25">
      <c r="B7" s="153" t="s">
        <v>106</v>
      </c>
      <c r="L7" s="195" t="s">
        <v>90</v>
      </c>
    </row>
    <row r="8" spans="2:22" ht="8.25" customHeight="1" x14ac:dyDescent="0.25"/>
    <row r="9" spans="2:22" x14ac:dyDescent="0.25">
      <c r="B9" s="276" t="s">
        <v>154</v>
      </c>
      <c r="C9" s="276"/>
      <c r="D9" s="276"/>
      <c r="E9" s="276"/>
      <c r="F9" s="276"/>
      <c r="G9" s="276"/>
      <c r="H9" s="276"/>
      <c r="I9" s="276"/>
      <c r="J9" s="276"/>
      <c r="K9" s="276"/>
    </row>
    <row r="10" spans="2:22" x14ac:dyDescent="0.25">
      <c r="B10" s="276"/>
      <c r="C10" s="276"/>
      <c r="D10" s="276"/>
      <c r="E10" s="276"/>
      <c r="F10" s="276"/>
      <c r="G10" s="276"/>
      <c r="H10" s="276"/>
      <c r="I10" s="276"/>
      <c r="J10" s="276"/>
      <c r="K10" s="276"/>
    </row>
    <row r="11" spans="2:22" ht="14.25" customHeight="1" x14ac:dyDescent="0.25">
      <c r="B11" s="276"/>
      <c r="C11" s="276"/>
      <c r="D11" s="276"/>
      <c r="E11" s="276"/>
      <c r="F11" s="276"/>
      <c r="G11" s="276"/>
      <c r="H11" s="276"/>
      <c r="I11" s="276"/>
      <c r="J11" s="276"/>
      <c r="K11" s="276"/>
    </row>
    <row r="12" spans="2:22" ht="8.25" customHeight="1" x14ac:dyDescent="0.25"/>
    <row r="13" spans="2:22" ht="16.5" customHeight="1" x14ac:dyDescent="0.25">
      <c r="B13" s="153" t="s">
        <v>107</v>
      </c>
    </row>
    <row r="14" spans="2:22" ht="8.25" customHeight="1" x14ac:dyDescent="0.25"/>
    <row r="15" spans="2:22" ht="23.25" customHeight="1" x14ac:dyDescent="0.25">
      <c r="B15" s="276" t="s">
        <v>118</v>
      </c>
      <c r="C15" s="276"/>
      <c r="D15" s="276"/>
      <c r="E15" s="276"/>
      <c r="F15" s="276"/>
      <c r="G15" s="276"/>
      <c r="H15" s="276"/>
      <c r="I15" s="276"/>
      <c r="J15" s="276"/>
      <c r="K15" s="276"/>
    </row>
    <row r="16" spans="2:22" ht="24.75" customHeight="1" x14ac:dyDescent="0.25">
      <c r="B16" s="276"/>
      <c r="C16" s="276"/>
      <c r="D16" s="276"/>
      <c r="E16" s="276"/>
      <c r="F16" s="276"/>
      <c r="G16" s="276"/>
      <c r="H16" s="276"/>
      <c r="I16" s="276"/>
      <c r="J16" s="276"/>
      <c r="K16" s="276"/>
    </row>
    <row r="17" spans="2:12" ht="24" customHeight="1" x14ac:dyDescent="0.25">
      <c r="B17" s="276"/>
      <c r="C17" s="276"/>
      <c r="D17" s="276"/>
      <c r="E17" s="276"/>
      <c r="F17" s="276"/>
      <c r="G17" s="276"/>
      <c r="H17" s="276"/>
      <c r="I17" s="276"/>
      <c r="J17" s="276"/>
      <c r="K17" s="276"/>
    </row>
    <row r="18" spans="2:12" ht="8.25" customHeight="1" x14ac:dyDescent="0.25">
      <c r="B18" s="156"/>
      <c r="C18" s="156"/>
      <c r="D18" s="156"/>
      <c r="E18" s="156"/>
      <c r="F18" s="156"/>
      <c r="G18" s="156"/>
      <c r="H18" s="156"/>
      <c r="I18" s="156"/>
      <c r="J18" s="156"/>
      <c r="K18" s="156"/>
    </row>
    <row r="19" spans="2:12" ht="16.5" customHeight="1" x14ac:dyDescent="0.25">
      <c r="B19" s="153" t="s">
        <v>134</v>
      </c>
      <c r="C19" s="153"/>
      <c r="D19" s="153"/>
      <c r="E19" s="153"/>
      <c r="F19" s="153"/>
      <c r="G19" s="153"/>
      <c r="H19" s="153"/>
      <c r="I19" s="156"/>
      <c r="J19" s="156"/>
      <c r="K19" s="156"/>
    </row>
    <row r="20" spans="2:12" ht="8.25" customHeight="1" x14ac:dyDescent="0.25">
      <c r="B20" s="156"/>
      <c r="C20" s="156"/>
      <c r="D20" s="156"/>
      <c r="E20" s="156"/>
      <c r="F20" s="156"/>
      <c r="G20" s="156"/>
      <c r="H20" s="156"/>
      <c r="I20" s="156"/>
      <c r="J20" s="156"/>
      <c r="K20" s="156"/>
    </row>
    <row r="21" spans="2:12" ht="26.25" customHeight="1" x14ac:dyDescent="0.25">
      <c r="B21" s="276" t="s">
        <v>160</v>
      </c>
      <c r="C21" s="276"/>
      <c r="D21" s="276"/>
      <c r="E21" s="276"/>
      <c r="F21" s="276"/>
      <c r="G21" s="276"/>
      <c r="H21" s="276"/>
      <c r="I21" s="276"/>
      <c r="J21" s="276"/>
      <c r="K21" s="276"/>
    </row>
    <row r="22" spans="2:12" ht="15.75" customHeight="1" x14ac:dyDescent="0.25">
      <c r="B22" s="276"/>
      <c r="C22" s="276"/>
      <c r="D22" s="276"/>
      <c r="E22" s="276"/>
      <c r="F22" s="276"/>
      <c r="G22" s="276"/>
      <c r="H22" s="276"/>
      <c r="I22" s="276"/>
      <c r="J22" s="276"/>
      <c r="K22" s="276"/>
    </row>
    <row r="23" spans="2:12" ht="29.25" customHeight="1" x14ac:dyDescent="0.25">
      <c r="B23" s="276"/>
      <c r="C23" s="276"/>
      <c r="D23" s="276"/>
      <c r="E23" s="276"/>
      <c r="F23" s="276"/>
      <c r="G23" s="276"/>
      <c r="H23" s="276"/>
      <c r="I23" s="276"/>
      <c r="J23" s="276"/>
      <c r="K23" s="276"/>
    </row>
    <row r="24" spans="2:12" ht="15.75" customHeight="1" x14ac:dyDescent="0.25">
      <c r="B24" s="277" t="s">
        <v>155</v>
      </c>
      <c r="C24" s="277"/>
      <c r="D24" s="277"/>
      <c r="E24" s="277"/>
      <c r="F24" s="277"/>
      <c r="G24" s="277"/>
      <c r="H24" s="277"/>
      <c r="I24" s="277"/>
      <c r="J24" s="277"/>
      <c r="K24" s="230"/>
    </row>
    <row r="25" spans="2:12" ht="8.25" customHeight="1" x14ac:dyDescent="0.25"/>
    <row r="26" spans="2:12" ht="15.75" x14ac:dyDescent="0.25">
      <c r="B26" s="153" t="s">
        <v>110</v>
      </c>
    </row>
    <row r="27" spans="2:12" ht="8.25" customHeight="1" x14ac:dyDescent="0.25"/>
    <row r="28" spans="2:12" ht="20.25" customHeight="1" x14ac:dyDescent="0.25">
      <c r="B28" s="275" t="s">
        <v>130</v>
      </c>
      <c r="C28" s="275"/>
      <c r="D28" s="275"/>
      <c r="E28" s="275"/>
      <c r="F28" s="275"/>
      <c r="G28" s="275"/>
      <c r="H28" s="275"/>
      <c r="I28" s="275"/>
      <c r="J28" s="275"/>
      <c r="K28" s="275"/>
    </row>
    <row r="29" spans="2:12" ht="23.25" customHeight="1" x14ac:dyDescent="0.25">
      <c r="B29" s="275"/>
      <c r="C29" s="275"/>
      <c r="D29" s="275"/>
      <c r="E29" s="275"/>
      <c r="F29" s="275"/>
      <c r="G29" s="275"/>
      <c r="H29" s="275"/>
      <c r="I29" s="275"/>
      <c r="J29" s="275"/>
      <c r="K29" s="275"/>
    </row>
    <row r="30" spans="2:12" ht="8.25" customHeight="1" x14ac:dyDescent="0.25">
      <c r="L30" s="155"/>
    </row>
    <row r="31" spans="2:12" ht="15.75" x14ac:dyDescent="0.25">
      <c r="B31" s="153" t="s">
        <v>112</v>
      </c>
    </row>
    <row r="32" spans="2:12" ht="8.25" customHeight="1" x14ac:dyDescent="0.25">
      <c r="B32" s="152"/>
    </row>
    <row r="33" spans="2:11" ht="34.5" customHeight="1" x14ac:dyDescent="0.25">
      <c r="B33" s="275" t="s">
        <v>156</v>
      </c>
      <c r="C33" s="275"/>
      <c r="D33" s="275"/>
      <c r="E33" s="275"/>
      <c r="F33" s="275"/>
      <c r="G33" s="275"/>
      <c r="H33" s="275"/>
      <c r="I33" s="275"/>
      <c r="J33" s="275"/>
      <c r="K33" s="275"/>
    </row>
    <row r="34" spans="2:11" ht="36" customHeight="1" x14ac:dyDescent="0.25">
      <c r="B34" s="275"/>
      <c r="C34" s="275"/>
      <c r="D34" s="275"/>
      <c r="E34" s="275"/>
      <c r="F34" s="275"/>
      <c r="G34" s="275"/>
      <c r="H34" s="275"/>
      <c r="I34" s="275"/>
      <c r="J34" s="275"/>
      <c r="K34" s="275"/>
    </row>
    <row r="35" spans="2:11" ht="30" customHeight="1" x14ac:dyDescent="0.25">
      <c r="B35" s="275"/>
      <c r="C35" s="275"/>
      <c r="D35" s="275"/>
      <c r="E35" s="275"/>
      <c r="F35" s="275"/>
      <c r="G35" s="275"/>
      <c r="H35" s="275"/>
      <c r="I35" s="275"/>
      <c r="J35" s="275"/>
      <c r="K35" s="275"/>
    </row>
    <row r="36" spans="2:11" ht="15.75" customHeight="1" x14ac:dyDescent="0.25">
      <c r="B36" s="275" t="s">
        <v>157</v>
      </c>
      <c r="C36" s="275"/>
      <c r="D36" s="275"/>
      <c r="E36" s="275"/>
      <c r="F36" s="275"/>
      <c r="G36" s="275"/>
      <c r="H36" s="278" t="s">
        <v>158</v>
      </c>
      <c r="I36" s="278"/>
    </row>
    <row r="37" spans="2:11" ht="8.25" customHeight="1" x14ac:dyDescent="0.25"/>
    <row r="38" spans="2:11" ht="15.75" x14ac:dyDescent="0.25">
      <c r="B38" s="153" t="s">
        <v>136</v>
      </c>
    </row>
    <row r="39" spans="2:11" ht="8.25" customHeight="1" x14ac:dyDescent="0.25"/>
    <row r="40" spans="2:11" x14ac:dyDescent="0.25">
      <c r="B40" s="276" t="s">
        <v>159</v>
      </c>
      <c r="C40" s="276"/>
      <c r="D40" s="276"/>
      <c r="E40" s="276"/>
      <c r="F40" s="276"/>
      <c r="G40" s="276"/>
      <c r="H40" s="276"/>
      <c r="I40" s="276"/>
      <c r="J40" s="276"/>
      <c r="K40" s="276"/>
    </row>
    <row r="41" spans="2:11" x14ac:dyDescent="0.25">
      <c r="B41" s="276"/>
      <c r="C41" s="276"/>
      <c r="D41" s="276"/>
      <c r="E41" s="276"/>
      <c r="F41" s="276"/>
      <c r="G41" s="276"/>
      <c r="H41" s="276"/>
      <c r="I41" s="276"/>
      <c r="J41" s="276"/>
      <c r="K41" s="276"/>
    </row>
    <row r="42" spans="2:11" ht="51" customHeight="1" x14ac:dyDescent="0.25">
      <c r="B42" s="276"/>
      <c r="C42" s="276"/>
      <c r="D42" s="276"/>
      <c r="E42" s="276"/>
      <c r="F42" s="276"/>
      <c r="G42" s="276"/>
      <c r="H42" s="276"/>
      <c r="I42" s="276"/>
      <c r="J42" s="276"/>
      <c r="K42" s="276"/>
    </row>
    <row r="43" spans="2:11" x14ac:dyDescent="0.25">
      <c r="B43" s="47" t="s">
        <v>151</v>
      </c>
    </row>
    <row r="44" spans="2:11" x14ac:dyDescent="0.25">
      <c r="B44" s="47" t="s">
        <v>151</v>
      </c>
    </row>
    <row r="45" spans="2:11" x14ac:dyDescent="0.25">
      <c r="B45" s="47"/>
    </row>
    <row r="46" spans="2:11" x14ac:dyDescent="0.25">
      <c r="B46" s="47"/>
    </row>
    <row r="47" spans="2:11" x14ac:dyDescent="0.25">
      <c r="B47" s="47"/>
    </row>
  </sheetData>
  <sheetProtection selectLockedCells="1"/>
  <mergeCells count="11">
    <mergeCell ref="B2:K3"/>
    <mergeCell ref="B5:K5"/>
    <mergeCell ref="B28:K29"/>
    <mergeCell ref="B21:K23"/>
    <mergeCell ref="B40:K42"/>
    <mergeCell ref="B9:K11"/>
    <mergeCell ref="B15:K17"/>
    <mergeCell ref="B33:K35"/>
    <mergeCell ref="B24:J24"/>
    <mergeCell ref="B36:G36"/>
    <mergeCell ref="H36:I36"/>
  </mergeCells>
  <hyperlinks>
    <hyperlink ref="L6" location="Introduction!A1" display="Back to index" xr:uid="{00000000-0004-0000-0200-000000000000}"/>
    <hyperlink ref="L7" location="DASHBOARD!A1" display="Dashboard" xr:uid="{00000000-0004-0000-0200-000001000000}"/>
    <hyperlink ref="H36" r:id="rId1" display="Estimation of Apprentices and Trainee Statistics" xr:uid="{00000000-0004-0000-0200-000002000000}"/>
    <hyperlink ref="B24" r:id="rId2" display="&lt;https://www.ncver.edu.au/data/collection/apprentices-and-trainees-collection&gt;" xr:uid="{00000000-0004-0000-0200-000003000000}"/>
    <hyperlink ref="B24:J24" r:id="rId3" display="&lt;https://www.ncver.edu.au/data/collection/apprentices-and-trainees-collection&gt;." xr:uid="{00000000-0004-0000-0200-000004000000}"/>
    <hyperlink ref="H36:I36" r:id="rId4" display="Estimation of apprentices and trainee statistics."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Y33"/>
  <sheetViews>
    <sheetView showZeros="0" zoomScale="80" zoomScaleNormal="80" workbookViewId="0">
      <selection activeCell="B11" sqref="B11"/>
    </sheetView>
  </sheetViews>
  <sheetFormatPr defaultRowHeight="15" x14ac:dyDescent="0.25"/>
  <cols>
    <col min="1" max="1" width="11.85546875" style="82" customWidth="1"/>
    <col min="2" max="4" width="11.85546875" customWidth="1"/>
    <col min="5" max="5" width="2.140625" customWidth="1"/>
    <col min="6" max="9" width="11.140625" customWidth="1"/>
    <col min="10" max="10" width="2" customWidth="1"/>
    <col min="11" max="11" width="11.42578125" bestFit="1" customWidth="1"/>
    <col min="12" max="12" width="30.140625" bestFit="1" customWidth="1"/>
    <col min="13" max="13" width="27.140625" bestFit="1" customWidth="1"/>
    <col min="14" max="14" width="7.42578125" bestFit="1" customWidth="1"/>
    <col min="15" max="15" width="2" customWidth="1"/>
    <col min="16" max="16" width="10.7109375" bestFit="1" customWidth="1"/>
    <col min="17" max="20" width="11.42578125" bestFit="1" customWidth="1"/>
    <col min="21" max="21" width="2.140625" customWidth="1"/>
    <col min="22" max="22" width="11.42578125" bestFit="1" customWidth="1"/>
    <col min="23" max="23" width="8.7109375" bestFit="1" customWidth="1"/>
    <col min="24" max="24" width="6.85546875" bestFit="1" customWidth="1"/>
    <col min="25" max="213" width="13.28515625" customWidth="1"/>
    <col min="214" max="214" width="16.140625" bestFit="1" customWidth="1"/>
    <col min="215" max="422" width="8" customWidth="1"/>
    <col min="423" max="423" width="11" bestFit="1" customWidth="1"/>
  </cols>
  <sheetData>
    <row r="1" spans="1:25" ht="7.5" customHeight="1" x14ac:dyDescent="0.25">
      <c r="A1" s="83"/>
      <c r="E1" s="16"/>
      <c r="F1" s="16"/>
    </row>
    <row r="2" spans="1:25" ht="15" customHeight="1" x14ac:dyDescent="0.25">
      <c r="A2" s="282" t="s">
        <v>85</v>
      </c>
      <c r="B2" s="282"/>
      <c r="C2" s="282"/>
      <c r="D2" s="282"/>
      <c r="E2" s="282"/>
      <c r="F2" s="282"/>
      <c r="G2" s="282"/>
      <c r="H2" s="282"/>
      <c r="I2" s="282"/>
      <c r="J2" s="148"/>
      <c r="K2" s="148"/>
      <c r="L2" s="148"/>
      <c r="M2" s="148"/>
      <c r="N2" s="148"/>
      <c r="O2" s="148"/>
      <c r="P2" s="148"/>
      <c r="Q2" s="148"/>
      <c r="R2" s="148"/>
      <c r="S2" s="148"/>
      <c r="T2" s="148"/>
      <c r="U2" s="6"/>
    </row>
    <row r="3" spans="1:25" ht="15" customHeight="1" x14ac:dyDescent="0.25">
      <c r="A3" s="282"/>
      <c r="B3" s="282"/>
      <c r="C3" s="282"/>
      <c r="D3" s="282"/>
      <c r="E3" s="282"/>
      <c r="F3" s="282"/>
      <c r="G3" s="282"/>
      <c r="H3" s="282"/>
      <c r="I3" s="282"/>
      <c r="J3" s="148"/>
      <c r="K3" s="148"/>
      <c r="L3" s="148"/>
      <c r="M3" s="148"/>
      <c r="N3" s="148"/>
      <c r="O3" s="148"/>
      <c r="P3" s="148"/>
      <c r="Q3" s="148"/>
      <c r="R3" s="148"/>
      <c r="S3" s="148"/>
      <c r="T3" s="148"/>
      <c r="U3" s="6"/>
    </row>
    <row r="4" spans="1:25" ht="15.75" thickBot="1" x14ac:dyDescent="0.3">
      <c r="A4" s="84"/>
      <c r="B4" s="1"/>
      <c r="C4" s="1"/>
      <c r="E4" s="16"/>
      <c r="F4" s="16"/>
    </row>
    <row r="5" spans="1:25" ht="15.75" thickBot="1" x14ac:dyDescent="0.3">
      <c r="A5" s="286" t="s">
        <v>175</v>
      </c>
      <c r="B5" s="287"/>
      <c r="C5" s="287"/>
      <c r="D5" s="287"/>
      <c r="E5" s="287"/>
      <c r="F5" s="287"/>
      <c r="G5" s="287"/>
      <c r="H5" s="287"/>
      <c r="I5" s="287"/>
      <c r="J5" s="287"/>
      <c r="K5" s="287"/>
      <c r="L5" s="287"/>
      <c r="M5" s="287"/>
      <c r="N5" s="287"/>
      <c r="O5" s="287"/>
      <c r="P5" s="287"/>
      <c r="Q5" s="287"/>
      <c r="R5" s="287"/>
      <c r="S5" s="287"/>
      <c r="T5" s="287"/>
      <c r="U5" s="287"/>
      <c r="V5" s="287"/>
      <c r="W5" s="287"/>
      <c r="X5" s="288"/>
    </row>
    <row r="6" spans="1:25" ht="15.75" thickBot="1" x14ac:dyDescent="0.3"/>
    <row r="7" spans="1:25" ht="15.75" thickBot="1" x14ac:dyDescent="0.3">
      <c r="A7" s="283" t="s">
        <v>54</v>
      </c>
      <c r="B7" s="284"/>
      <c r="C7" s="284"/>
      <c r="D7" s="285"/>
      <c r="F7" s="283" t="s">
        <v>55</v>
      </c>
      <c r="G7" s="284"/>
      <c r="H7" s="284"/>
      <c r="I7" s="285"/>
      <c r="J7" s="42"/>
      <c r="K7" s="283" t="s">
        <v>56</v>
      </c>
      <c r="L7" s="284"/>
      <c r="M7" s="284"/>
      <c r="N7" s="285"/>
      <c r="P7" s="283" t="s">
        <v>59</v>
      </c>
      <c r="Q7" s="284"/>
      <c r="R7" s="284"/>
      <c r="S7" s="284"/>
      <c r="T7" s="285"/>
      <c r="V7" s="283" t="s">
        <v>62</v>
      </c>
      <c r="W7" s="284"/>
      <c r="X7" s="285"/>
    </row>
    <row r="9" spans="1:25" ht="60" x14ac:dyDescent="0.25">
      <c r="A9" s="240" t="s">
        <v>46</v>
      </c>
      <c r="B9" s="241" t="s">
        <v>100</v>
      </c>
      <c r="C9" s="242" t="s">
        <v>24</v>
      </c>
      <c r="D9" s="243" t="s">
        <v>101</v>
      </c>
      <c r="E9" s="244"/>
      <c r="F9" s="240" t="s">
        <v>46</v>
      </c>
      <c r="G9" s="242" t="s">
        <v>104</v>
      </c>
      <c r="H9" s="241" t="s">
        <v>102</v>
      </c>
      <c r="I9" s="243" t="s">
        <v>24</v>
      </c>
      <c r="J9" s="244"/>
      <c r="K9" s="245" t="s">
        <v>46</v>
      </c>
      <c r="L9" s="245" t="s">
        <v>98</v>
      </c>
      <c r="M9" s="242" t="s">
        <v>99</v>
      </c>
      <c r="N9" s="245" t="s">
        <v>132</v>
      </c>
      <c r="P9" s="102"/>
      <c r="Q9" s="101" t="s">
        <v>10</v>
      </c>
      <c r="R9" s="101" t="s">
        <v>58</v>
      </c>
      <c r="S9" s="100"/>
      <c r="T9" s="99"/>
      <c r="V9" s="245" t="s">
        <v>46</v>
      </c>
      <c r="W9" s="241" t="s">
        <v>50</v>
      </c>
      <c r="X9" s="243" t="s">
        <v>61</v>
      </c>
    </row>
    <row r="10" spans="1:25" x14ac:dyDescent="0.25">
      <c r="A10" s="82">
        <v>43617</v>
      </c>
      <c r="B10" s="211">
        <v>16348</v>
      </c>
      <c r="C10" s="212">
        <v>16661</v>
      </c>
      <c r="D10" s="211">
        <v>16998</v>
      </c>
      <c r="F10" s="85">
        <v>43617</v>
      </c>
      <c r="G10" s="215">
        <v>17165</v>
      </c>
      <c r="H10" s="212">
        <v>16673</v>
      </c>
      <c r="I10" s="212">
        <v>16661</v>
      </c>
      <c r="J10" s="106"/>
      <c r="K10" s="85">
        <v>43617</v>
      </c>
      <c r="L10" s="216">
        <v>1.0009999999999999</v>
      </c>
      <c r="M10" s="216" t="e">
        <v>#N/A</v>
      </c>
      <c r="N10" s="217">
        <v>1</v>
      </c>
      <c r="P10" s="103"/>
      <c r="Q10" s="100" t="s">
        <v>0</v>
      </c>
      <c r="R10" s="98"/>
      <c r="S10" s="98" t="s">
        <v>31</v>
      </c>
      <c r="T10" s="99"/>
      <c r="V10" s="213">
        <v>43617</v>
      </c>
      <c r="W10" s="214">
        <v>16673</v>
      </c>
      <c r="X10" s="214">
        <v>0</v>
      </c>
      <c r="Y10" s="45"/>
    </row>
    <row r="11" spans="1:25" ht="30" x14ac:dyDescent="0.25">
      <c r="A11" s="82">
        <v>43709</v>
      </c>
      <c r="B11" s="211">
        <v>16997</v>
      </c>
      <c r="C11" s="212">
        <v>17164</v>
      </c>
      <c r="D11" s="211">
        <v>17609</v>
      </c>
      <c r="F11" s="85">
        <v>43709</v>
      </c>
      <c r="G11" s="215">
        <v>17677</v>
      </c>
      <c r="H11" s="212">
        <v>17303</v>
      </c>
      <c r="I11" s="212">
        <v>17164</v>
      </c>
      <c r="J11" s="106"/>
      <c r="K11" s="85">
        <v>43709</v>
      </c>
      <c r="L11" s="216">
        <v>1.008</v>
      </c>
      <c r="M11" s="216">
        <v>1.0070000000000001</v>
      </c>
      <c r="N11" s="217">
        <v>1</v>
      </c>
      <c r="P11" s="245" t="s">
        <v>48</v>
      </c>
      <c r="Q11" s="100" t="s">
        <v>50</v>
      </c>
      <c r="R11" s="99" t="s">
        <v>24</v>
      </c>
      <c r="S11" s="100" t="s">
        <v>50</v>
      </c>
      <c r="T11" s="99" t="s">
        <v>24</v>
      </c>
      <c r="V11" s="213">
        <v>43709</v>
      </c>
      <c r="W11" s="214">
        <v>17303</v>
      </c>
      <c r="X11" s="214">
        <v>17277</v>
      </c>
      <c r="Y11" s="45"/>
    </row>
    <row r="12" spans="1:25" x14ac:dyDescent="0.25">
      <c r="A12" s="82">
        <v>43800</v>
      </c>
      <c r="B12" s="211">
        <v>16996</v>
      </c>
      <c r="C12" s="212">
        <v>16934</v>
      </c>
      <c r="D12" s="211">
        <v>17454</v>
      </c>
      <c r="F12" s="85">
        <v>43800</v>
      </c>
      <c r="G12" s="215">
        <v>17561</v>
      </c>
      <c r="H12" s="212">
        <v>17225</v>
      </c>
      <c r="I12" s="212">
        <v>16934</v>
      </c>
      <c r="J12" s="106"/>
      <c r="K12" s="85">
        <v>43800</v>
      </c>
      <c r="L12" s="216">
        <v>1.0170000000000001</v>
      </c>
      <c r="M12" s="216" t="e">
        <v>#N/A</v>
      </c>
      <c r="N12" s="217">
        <v>1</v>
      </c>
      <c r="P12" s="85">
        <v>43617</v>
      </c>
      <c r="Q12" s="215">
        <v>16781</v>
      </c>
      <c r="R12" s="215">
        <v>16661</v>
      </c>
      <c r="S12" s="215">
        <v>16673</v>
      </c>
      <c r="T12" s="215">
        <v>16661</v>
      </c>
      <c r="V12" s="213">
        <v>43800</v>
      </c>
      <c r="W12" s="214">
        <v>17225</v>
      </c>
      <c r="X12" s="214">
        <v>0</v>
      </c>
      <c r="Y12" s="45"/>
    </row>
    <row r="13" spans="1:25" x14ac:dyDescent="0.25">
      <c r="A13" s="82">
        <v>43891</v>
      </c>
      <c r="B13" s="211">
        <v>17945</v>
      </c>
      <c r="C13" s="212">
        <v>17813</v>
      </c>
      <c r="D13" s="211">
        <v>18419</v>
      </c>
      <c r="F13" s="85">
        <v>43891</v>
      </c>
      <c r="G13" s="215">
        <v>18447</v>
      </c>
      <c r="H13" s="212">
        <v>18182</v>
      </c>
      <c r="I13" s="212">
        <v>17813</v>
      </c>
      <c r="J13" s="106"/>
      <c r="K13" s="85">
        <v>43891</v>
      </c>
      <c r="L13" s="216">
        <v>1.0209999999999999</v>
      </c>
      <c r="M13" s="216" t="e">
        <v>#N/A</v>
      </c>
      <c r="N13" s="217">
        <v>1</v>
      </c>
      <c r="P13" s="85">
        <v>43709</v>
      </c>
      <c r="Q13" s="215">
        <v>17359</v>
      </c>
      <c r="R13" s="215">
        <v>17164</v>
      </c>
      <c r="S13" s="215">
        <v>17303</v>
      </c>
      <c r="T13" s="215">
        <v>17164</v>
      </c>
      <c r="V13" s="213">
        <v>43891</v>
      </c>
      <c r="W13" s="214">
        <v>18182</v>
      </c>
      <c r="X13" s="214">
        <v>0</v>
      </c>
      <c r="Y13" s="45"/>
    </row>
    <row r="14" spans="1:25" ht="15" customHeight="1" x14ac:dyDescent="0.25">
      <c r="A14"/>
      <c r="J14" s="106"/>
      <c r="P14" s="85">
        <v>43800</v>
      </c>
      <c r="Q14" s="215">
        <v>17179</v>
      </c>
      <c r="R14" s="215">
        <v>16934</v>
      </c>
      <c r="S14" s="215">
        <v>17225</v>
      </c>
      <c r="T14" s="215">
        <v>16934</v>
      </c>
    </row>
    <row r="15" spans="1:25" x14ac:dyDescent="0.25">
      <c r="A15"/>
      <c r="J15" s="106"/>
      <c r="P15" s="85">
        <v>43891</v>
      </c>
      <c r="Q15" s="215">
        <v>18029</v>
      </c>
      <c r="R15" s="215">
        <v>17813</v>
      </c>
      <c r="S15" s="215">
        <v>18182</v>
      </c>
      <c r="T15" s="215">
        <v>17813</v>
      </c>
    </row>
    <row r="16" spans="1:25" x14ac:dyDescent="0.25">
      <c r="A16"/>
      <c r="J16" s="106"/>
    </row>
    <row r="17" spans="1:22" x14ac:dyDescent="0.25">
      <c r="A17"/>
      <c r="J17" s="106"/>
    </row>
    <row r="18" spans="1:22" x14ac:dyDescent="0.25">
      <c r="A18"/>
      <c r="F18" s="85"/>
      <c r="G18" s="106"/>
      <c r="H18" s="106"/>
      <c r="I18" s="106"/>
      <c r="J18" s="106"/>
      <c r="K18" s="106"/>
      <c r="L18" s="106"/>
      <c r="M18" s="106"/>
      <c r="N18" s="106"/>
    </row>
    <row r="19" spans="1:22" x14ac:dyDescent="0.25">
      <c r="A19"/>
      <c r="F19" s="85"/>
      <c r="G19" s="106"/>
      <c r="H19" s="106"/>
      <c r="I19" s="106"/>
      <c r="J19" s="106"/>
      <c r="K19" s="106"/>
      <c r="L19" s="106"/>
      <c r="M19" s="106"/>
      <c r="N19" s="106"/>
    </row>
    <row r="20" spans="1:22" ht="15.75" thickBot="1" x14ac:dyDescent="0.3">
      <c r="A20"/>
      <c r="F20" s="85"/>
      <c r="G20" s="106"/>
      <c r="H20" s="106"/>
      <c r="I20" s="106"/>
      <c r="J20" s="106"/>
      <c r="K20" s="106"/>
      <c r="L20" s="106"/>
      <c r="M20" s="106"/>
      <c r="N20" s="106"/>
    </row>
    <row r="21" spans="1:22" ht="15.75" thickBot="1" x14ac:dyDescent="0.3">
      <c r="A21" s="279" t="s">
        <v>174</v>
      </c>
      <c r="B21" s="280"/>
      <c r="C21" s="280"/>
      <c r="D21" s="280"/>
      <c r="E21" s="280"/>
      <c r="F21" s="280"/>
      <c r="G21" s="280"/>
      <c r="H21" s="280"/>
      <c r="I21" s="280"/>
      <c r="J21" s="280"/>
      <c r="K21" s="280"/>
      <c r="L21" s="280"/>
      <c r="M21" s="280"/>
      <c r="N21" s="280"/>
      <c r="O21" s="280"/>
      <c r="P21" s="280"/>
      <c r="Q21" s="280"/>
      <c r="R21" s="280"/>
      <c r="S21" s="281"/>
    </row>
    <row r="22" spans="1:22" x14ac:dyDescent="0.25">
      <c r="A22"/>
      <c r="L22" s="6"/>
      <c r="M22" s="6"/>
      <c r="N22" s="6"/>
    </row>
    <row r="23" spans="1:22" ht="75" x14ac:dyDescent="0.25">
      <c r="A23" s="246" t="str">
        <f>IF(ISBLANK(A9),"",A9)</f>
        <v>Review quarters</v>
      </c>
      <c r="B23" s="247" t="str">
        <f t="shared" ref="B23:D23" si="0">IF(ISBLANK(B9),"",B9)</f>
        <v>Lower boundary of prediction interval</v>
      </c>
      <c r="C23" s="247" t="str">
        <f t="shared" si="0"/>
        <v>Final count</v>
      </c>
      <c r="D23" s="248" t="str">
        <f t="shared" si="0"/>
        <v>Upper boundary of prediction interval</v>
      </c>
      <c r="E23" s="249"/>
      <c r="F23" s="246" t="str">
        <f>IF(ISBLANK(F9),"",F9)</f>
        <v>Review quarters</v>
      </c>
      <c r="G23" s="247" t="str">
        <f t="shared" ref="G23:I23" si="1">IF(ISBLANK(G9),"",G9)</f>
        <v>Collected count from STAs</v>
      </c>
      <c r="H23" s="247" t="str">
        <f t="shared" si="1"/>
        <v xml:space="preserve">NCVER published estimate </v>
      </c>
      <c r="I23" s="248" t="str">
        <f t="shared" si="1"/>
        <v>Final count</v>
      </c>
      <c r="J23" s="249"/>
      <c r="K23" s="246" t="str">
        <f>IF(ISBLANK(K9),"",K9)</f>
        <v>Review quarters</v>
      </c>
      <c r="L23" s="247" t="str">
        <f t="shared" ref="L23:N23" si="2">IF(ISBLANK(L9),"",L9)</f>
        <v>Published estimate as % of final count</v>
      </c>
      <c r="M23" s="247" t="str">
        <f t="shared" si="2"/>
        <v xml:space="preserve">Model estimate as % of final count  </v>
      </c>
      <c r="N23" s="248" t="str">
        <f t="shared" si="2"/>
        <v>Final count (100%)</v>
      </c>
      <c r="O23" s="244"/>
      <c r="P23" s="246" t="s">
        <v>46</v>
      </c>
      <c r="Q23" s="247" t="s">
        <v>103</v>
      </c>
      <c r="R23" s="247" t="s">
        <v>128</v>
      </c>
      <c r="S23" s="248" t="s">
        <v>24</v>
      </c>
    </row>
    <row r="24" spans="1:22" x14ac:dyDescent="0.25">
      <c r="A24" s="82">
        <f t="shared" ref="A24:D24" si="3">IF(ISBLANK(A10),"",A10)</f>
        <v>43617</v>
      </c>
      <c r="B24" s="197">
        <f t="shared" si="3"/>
        <v>16348</v>
      </c>
      <c r="C24" s="197">
        <f t="shared" si="3"/>
        <v>16661</v>
      </c>
      <c r="D24" s="197">
        <f t="shared" si="3"/>
        <v>16998</v>
      </c>
      <c r="E24" s="82"/>
      <c r="F24" s="82">
        <f t="shared" ref="F24:I24" si="4">IF(ISBLANK(F10),"",F10)</f>
        <v>43617</v>
      </c>
      <c r="G24" s="197">
        <f t="shared" si="4"/>
        <v>17165</v>
      </c>
      <c r="H24" s="197">
        <f t="shared" si="4"/>
        <v>16673</v>
      </c>
      <c r="I24" s="197">
        <f t="shared" si="4"/>
        <v>16661</v>
      </c>
      <c r="J24" s="82"/>
      <c r="K24" s="82">
        <f>IF(ISBLANK(K10),"",K10)</f>
        <v>43617</v>
      </c>
      <c r="L24" s="46">
        <f>IF(ISBLANK(L10),#N/A,L10)</f>
        <v>1.0009999999999999</v>
      </c>
      <c r="M24" s="46" t="e">
        <f t="shared" ref="M24:N24" si="5">IF(ISBLANK(M10),#N/A,M10)</f>
        <v>#N/A</v>
      </c>
      <c r="N24" s="203">
        <f t="shared" si="5"/>
        <v>1</v>
      </c>
      <c r="P24" s="82">
        <f>IF(ISBLANK(P12),"",P12)</f>
        <v>43617</v>
      </c>
      <c r="Q24">
        <f>IF(ISBLANK(Q12),"",Q12)</f>
        <v>16781</v>
      </c>
      <c r="R24">
        <f>IF(ISBLANK(S12),"",S12)</f>
        <v>16673</v>
      </c>
      <c r="S24">
        <f>IF(ISBLANK(R12),"",R12)</f>
        <v>16661</v>
      </c>
      <c r="V24" s="82"/>
    </row>
    <row r="25" spans="1:22" x14ac:dyDescent="0.25">
      <c r="A25" s="82">
        <f t="shared" ref="A25:D25" si="6">IF(ISBLANK(A11),"",A11)</f>
        <v>43709</v>
      </c>
      <c r="B25" s="197">
        <f t="shared" si="6"/>
        <v>16997</v>
      </c>
      <c r="C25" s="197">
        <f t="shared" si="6"/>
        <v>17164</v>
      </c>
      <c r="D25" s="197">
        <f t="shared" si="6"/>
        <v>17609</v>
      </c>
      <c r="E25" s="82"/>
      <c r="F25" s="82">
        <f t="shared" ref="F25:I25" si="7">IF(ISBLANK(F11),"",F11)</f>
        <v>43709</v>
      </c>
      <c r="G25" s="197">
        <f t="shared" si="7"/>
        <v>17677</v>
      </c>
      <c r="H25" s="197">
        <f t="shared" si="7"/>
        <v>17303</v>
      </c>
      <c r="I25" s="197">
        <f t="shared" si="7"/>
        <v>17164</v>
      </c>
      <c r="J25" s="82"/>
      <c r="K25" s="82">
        <f t="shared" ref="K25" si="8">IF(ISBLANK(K11),"",K11)</f>
        <v>43709</v>
      </c>
      <c r="L25" s="46">
        <f t="shared" ref="L25:N25" si="9">IF(ISBLANK(L11),#N/A,L11)</f>
        <v>1.008</v>
      </c>
      <c r="M25" s="46">
        <f t="shared" si="9"/>
        <v>1.0070000000000001</v>
      </c>
      <c r="N25" s="203">
        <f t="shared" si="9"/>
        <v>1</v>
      </c>
      <c r="P25" s="82">
        <f t="shared" ref="P25:Q27" si="10">IF(ISBLANK(P13),"",P13)</f>
        <v>43709</v>
      </c>
      <c r="Q25">
        <f t="shared" si="10"/>
        <v>17359</v>
      </c>
      <c r="R25">
        <f t="shared" ref="R25:R27" si="11">IF(ISBLANK(S13),"",S13)</f>
        <v>17303</v>
      </c>
      <c r="S25">
        <f t="shared" ref="S25:S27" si="12">IF(ISBLANK(R13),"",R13)</f>
        <v>17164</v>
      </c>
      <c r="V25" s="82"/>
    </row>
    <row r="26" spans="1:22" x14ac:dyDescent="0.25">
      <c r="A26" s="82">
        <f t="shared" ref="A26:D26" si="13">IF(ISBLANK(A12),"",A12)</f>
        <v>43800</v>
      </c>
      <c r="B26" s="197">
        <f t="shared" si="13"/>
        <v>16996</v>
      </c>
      <c r="C26" s="197">
        <f t="shared" si="13"/>
        <v>16934</v>
      </c>
      <c r="D26" s="197">
        <f t="shared" si="13"/>
        <v>17454</v>
      </c>
      <c r="E26" s="82"/>
      <c r="F26" s="82">
        <f t="shared" ref="F26:I26" si="14">IF(ISBLANK(F12),"",F12)</f>
        <v>43800</v>
      </c>
      <c r="G26" s="197">
        <f t="shared" si="14"/>
        <v>17561</v>
      </c>
      <c r="H26" s="197">
        <f t="shared" si="14"/>
        <v>17225</v>
      </c>
      <c r="I26" s="197">
        <f t="shared" si="14"/>
        <v>16934</v>
      </c>
      <c r="J26" s="82"/>
      <c r="K26" s="82">
        <f t="shared" ref="K26" si="15">IF(ISBLANK(K12),"",K12)</f>
        <v>43800</v>
      </c>
      <c r="L26" s="46">
        <f t="shared" ref="L26:N26" si="16">IF(ISBLANK(L12),#N/A,L12)</f>
        <v>1.0170000000000001</v>
      </c>
      <c r="M26" s="46" t="e">
        <f t="shared" si="16"/>
        <v>#N/A</v>
      </c>
      <c r="N26" s="203">
        <f t="shared" si="16"/>
        <v>1</v>
      </c>
      <c r="P26" s="82">
        <f t="shared" si="10"/>
        <v>43800</v>
      </c>
      <c r="Q26">
        <f t="shared" si="10"/>
        <v>17179</v>
      </c>
      <c r="R26">
        <f t="shared" si="11"/>
        <v>17225</v>
      </c>
      <c r="S26">
        <f t="shared" si="12"/>
        <v>16934</v>
      </c>
      <c r="V26" s="82"/>
    </row>
    <row r="27" spans="1:22" x14ac:dyDescent="0.25">
      <c r="A27" s="82">
        <f t="shared" ref="A27:D27" si="17">IF(ISBLANK(A13),"",A13)</f>
        <v>43891</v>
      </c>
      <c r="B27" s="197">
        <f t="shared" si="17"/>
        <v>17945</v>
      </c>
      <c r="C27" s="197">
        <f t="shared" si="17"/>
        <v>17813</v>
      </c>
      <c r="D27" s="197">
        <f t="shared" si="17"/>
        <v>18419</v>
      </c>
      <c r="E27" s="82"/>
      <c r="F27" s="82">
        <f t="shared" ref="F27:I27" si="18">IF(ISBLANK(F13),"",F13)</f>
        <v>43891</v>
      </c>
      <c r="G27" s="197">
        <f t="shared" si="18"/>
        <v>18447</v>
      </c>
      <c r="H27" s="197">
        <f t="shared" si="18"/>
        <v>18182</v>
      </c>
      <c r="I27" s="197">
        <f t="shared" si="18"/>
        <v>17813</v>
      </c>
      <c r="J27" s="82"/>
      <c r="K27" s="82">
        <f t="shared" ref="K27" si="19">IF(ISBLANK(K13),"",K13)</f>
        <v>43891</v>
      </c>
      <c r="L27" s="46">
        <f t="shared" ref="L27:N27" si="20">IF(ISBLANK(L13),#N/A,L13)</f>
        <v>1.0209999999999999</v>
      </c>
      <c r="M27" s="46" t="e">
        <f t="shared" si="20"/>
        <v>#N/A</v>
      </c>
      <c r="N27" s="203">
        <f t="shared" si="20"/>
        <v>1</v>
      </c>
      <c r="P27" s="82">
        <f t="shared" si="10"/>
        <v>43891</v>
      </c>
      <c r="Q27">
        <f t="shared" si="10"/>
        <v>18029</v>
      </c>
      <c r="R27">
        <f t="shared" si="11"/>
        <v>18182</v>
      </c>
      <c r="S27">
        <f t="shared" si="12"/>
        <v>17813</v>
      </c>
      <c r="V27" s="82"/>
    </row>
    <row r="33" collapsed="1" x14ac:dyDescent="0.25"/>
  </sheetData>
  <mergeCells count="8">
    <mergeCell ref="A21:S21"/>
    <mergeCell ref="A2:I3"/>
    <mergeCell ref="V7:X7"/>
    <mergeCell ref="P7:T7"/>
    <mergeCell ref="A7:D7"/>
    <mergeCell ref="F7:I7"/>
    <mergeCell ref="K7:N7"/>
    <mergeCell ref="A5:X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439539"/>
    <pageSetUpPr autoPageBreaks="0"/>
  </sheetPr>
  <dimension ref="A1:AJ49"/>
  <sheetViews>
    <sheetView showGridLines="0" showRowColHeaders="0" showZeros="0" zoomScale="85" zoomScaleNormal="85" workbookViewId="0">
      <selection activeCell="AG5" sqref="AG5:AI5"/>
    </sheetView>
  </sheetViews>
  <sheetFormatPr defaultRowHeight="15" x14ac:dyDescent="0.25"/>
  <cols>
    <col min="1" max="2" width="10.7109375" customWidth="1"/>
    <col min="3" max="3" width="6.85546875" customWidth="1"/>
    <col min="4" max="5" width="2.140625" customWidth="1"/>
    <col min="6" max="6" width="9.85546875" customWidth="1"/>
    <col min="7" max="7" width="8.140625" customWidth="1"/>
    <col min="8" max="9" width="9.85546875" customWidth="1"/>
    <col min="10" max="11" width="11.28515625" customWidth="1"/>
    <col min="12" max="12" width="8.140625" customWidth="1"/>
    <col min="13" max="13" width="9.85546875" customWidth="1"/>
    <col min="14" max="15" width="2.140625" customWidth="1"/>
    <col min="16" max="16" width="9.42578125" customWidth="1"/>
    <col min="17" max="19" width="9.140625" customWidth="1"/>
    <col min="20" max="20" width="9" customWidth="1"/>
    <col min="21" max="23" width="9.140625" customWidth="1"/>
    <col min="24" max="24" width="9.42578125" customWidth="1"/>
    <col min="25" max="26" width="2.140625" customWidth="1"/>
    <col min="27" max="27" width="8.28515625" customWidth="1"/>
    <col min="28" max="28" width="11.85546875" customWidth="1"/>
    <col min="29" max="29" width="12.7109375" customWidth="1"/>
    <col min="30" max="31" width="11.85546875" customWidth="1"/>
    <col min="32" max="32" width="8" customWidth="1"/>
    <col min="33" max="33" width="6" customWidth="1"/>
    <col min="34" max="34" width="8.28515625" customWidth="1"/>
    <col min="35" max="35" width="2.140625" customWidth="1"/>
    <col min="36" max="73" width="9.5703125" customWidth="1"/>
  </cols>
  <sheetData>
    <row r="1" spans="1:36" ht="7.5" customHeight="1" x14ac:dyDescent="0.25">
      <c r="AB1" s="108"/>
    </row>
    <row r="2" spans="1:36" ht="19.5" customHeight="1" x14ac:dyDescent="0.25">
      <c r="A2" s="301"/>
      <c r="B2" s="301"/>
      <c r="C2" s="301"/>
      <c r="D2" s="76"/>
      <c r="E2" s="269" t="s">
        <v>125</v>
      </c>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row>
    <row r="3" spans="1:36" ht="19.5" customHeight="1" x14ac:dyDescent="0.25">
      <c r="A3" s="301"/>
      <c r="B3" s="301"/>
      <c r="C3" s="301"/>
      <c r="D3" s="76"/>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row>
    <row r="4" spans="1:36" ht="7.5" customHeight="1" x14ac:dyDescent="0.25">
      <c r="A4" s="301"/>
      <c r="B4" s="301"/>
      <c r="C4" s="301"/>
      <c r="D4" s="76"/>
      <c r="E4" s="200"/>
      <c r="F4" s="200"/>
      <c r="G4" s="200"/>
      <c r="H4" s="200"/>
      <c r="I4" s="200"/>
      <c r="J4" s="200"/>
      <c r="K4" s="200"/>
      <c r="L4" s="200"/>
      <c r="M4" s="200"/>
      <c r="N4" s="200"/>
      <c r="O4" s="200"/>
      <c r="P4" s="200"/>
      <c r="Q4" s="200"/>
      <c r="R4" s="200"/>
      <c r="S4" s="200"/>
      <c r="T4" s="200"/>
      <c r="U4" s="200"/>
      <c r="V4" s="200"/>
      <c r="W4" s="200"/>
      <c r="X4" s="200"/>
      <c r="Z4" s="157"/>
      <c r="AA4" s="157"/>
      <c r="AE4" s="157"/>
      <c r="AF4" s="157"/>
      <c r="AG4" s="157"/>
      <c r="AH4" s="157"/>
      <c r="AI4" s="133"/>
      <c r="AJ4" s="201"/>
    </row>
    <row r="5" spans="1:36" ht="19.5" customHeight="1" x14ac:dyDescent="0.25">
      <c r="A5" s="301"/>
      <c r="B5" s="301"/>
      <c r="C5" s="301"/>
      <c r="D5" s="76"/>
      <c r="E5" s="306" t="s">
        <v>133</v>
      </c>
      <c r="F5" s="306"/>
      <c r="G5" s="306"/>
      <c r="H5" s="306"/>
      <c r="I5" s="306"/>
      <c r="J5" s="306"/>
      <c r="K5" s="306"/>
      <c r="L5" s="306"/>
      <c r="M5" s="306"/>
      <c r="N5" s="306"/>
      <c r="O5" s="306"/>
      <c r="P5" s="306"/>
      <c r="Q5" s="306"/>
      <c r="R5" s="306"/>
      <c r="S5" s="306"/>
      <c r="T5" s="306"/>
      <c r="U5" s="306"/>
      <c r="V5" s="306"/>
      <c r="W5" s="306"/>
      <c r="X5" s="306"/>
      <c r="Y5" s="306"/>
      <c r="Z5" s="306"/>
      <c r="AA5" s="228"/>
      <c r="AB5" s="229"/>
      <c r="AE5" s="157"/>
      <c r="AF5" s="157"/>
      <c r="AG5" s="302" t="s">
        <v>92</v>
      </c>
      <c r="AH5" s="302"/>
      <c r="AI5" s="302"/>
      <c r="AJ5" s="201"/>
    </row>
    <row r="6" spans="1:36" ht="19.5" customHeight="1" x14ac:dyDescent="0.25">
      <c r="A6" s="301"/>
      <c r="B6" s="301"/>
      <c r="C6" s="301"/>
      <c r="D6" s="76"/>
      <c r="E6" s="306" t="s">
        <v>131</v>
      </c>
      <c r="F6" s="306"/>
      <c r="G6" s="306"/>
      <c r="H6" s="306"/>
      <c r="I6" s="306"/>
      <c r="J6" s="306"/>
      <c r="K6" s="306"/>
      <c r="L6" s="306"/>
      <c r="M6" s="306"/>
      <c r="N6" s="306"/>
      <c r="O6" s="306"/>
      <c r="P6" s="306"/>
      <c r="Q6" s="306"/>
      <c r="R6" s="306"/>
      <c r="S6" s="306"/>
      <c r="T6" s="306"/>
      <c r="U6" s="306"/>
      <c r="V6" s="306"/>
      <c r="W6" s="306"/>
      <c r="X6" s="306"/>
      <c r="Y6" s="306"/>
      <c r="Z6" s="306"/>
      <c r="AA6" s="306"/>
      <c r="AB6" s="306"/>
      <c r="AC6" s="157"/>
      <c r="AD6" s="157"/>
      <c r="AE6" s="157"/>
      <c r="AF6" s="157"/>
      <c r="AG6" s="302" t="s">
        <v>91</v>
      </c>
      <c r="AH6" s="302"/>
      <c r="AI6" s="302"/>
      <c r="AJ6" s="201"/>
    </row>
    <row r="7" spans="1:36" ht="7.5" customHeight="1" x14ac:dyDescent="0.25">
      <c r="A7" s="196"/>
      <c r="B7" s="196"/>
      <c r="C7" s="196"/>
      <c r="D7" s="37"/>
      <c r="E7" s="37"/>
      <c r="F7" s="49"/>
      <c r="G7" s="37"/>
      <c r="M7" s="53"/>
      <c r="Z7" s="47"/>
      <c r="AA7" s="47"/>
      <c r="AB7" s="47"/>
      <c r="AC7" s="47"/>
      <c r="AD7" s="47"/>
      <c r="AE7" s="47"/>
      <c r="AF7" s="47"/>
      <c r="AG7" s="47"/>
      <c r="AH7" s="47"/>
      <c r="AI7" s="47"/>
    </row>
    <row r="8" spans="1:36" ht="7.5" customHeight="1" x14ac:dyDescent="0.25">
      <c r="B8" s="37"/>
      <c r="C8" s="37"/>
      <c r="D8" s="37"/>
      <c r="E8" s="114"/>
      <c r="F8" s="115"/>
      <c r="G8" s="116"/>
      <c r="H8" s="116"/>
      <c r="I8" s="116"/>
      <c r="J8" s="116"/>
      <c r="K8" s="116"/>
      <c r="L8" s="116"/>
      <c r="M8" s="116"/>
      <c r="N8" s="117"/>
      <c r="Z8" s="114"/>
      <c r="AA8" s="115"/>
      <c r="AB8" s="116"/>
      <c r="AC8" s="116"/>
      <c r="AD8" s="116"/>
      <c r="AE8" s="116"/>
      <c r="AF8" s="116"/>
      <c r="AG8" s="116"/>
      <c r="AH8" s="116"/>
      <c r="AI8" s="117"/>
    </row>
    <row r="9" spans="1:36" ht="19.5" customHeight="1" x14ac:dyDescent="0.25">
      <c r="B9" s="1"/>
      <c r="E9" s="307" t="s">
        <v>117</v>
      </c>
      <c r="F9" s="308"/>
      <c r="G9" s="308"/>
      <c r="H9" s="308"/>
      <c r="I9" s="308"/>
      <c r="J9" s="308"/>
      <c r="K9" s="308"/>
      <c r="L9" s="308"/>
      <c r="M9" s="308"/>
      <c r="N9" s="309"/>
      <c r="Z9" s="303" t="s">
        <v>127</v>
      </c>
      <c r="AA9" s="304"/>
      <c r="AB9" s="304"/>
      <c r="AC9" s="304"/>
      <c r="AD9" s="304"/>
      <c r="AE9" s="304"/>
      <c r="AF9" s="304"/>
      <c r="AG9" s="304"/>
      <c r="AH9" s="304"/>
      <c r="AI9" s="305"/>
    </row>
    <row r="10" spans="1:36" ht="7.5" customHeight="1" x14ac:dyDescent="0.35">
      <c r="B10" s="1"/>
      <c r="E10" s="118"/>
      <c r="F10" s="96"/>
      <c r="G10" s="96"/>
      <c r="H10" s="96"/>
      <c r="I10" s="96"/>
      <c r="J10" s="96"/>
      <c r="K10" s="96"/>
      <c r="L10" s="96"/>
      <c r="M10" s="96"/>
      <c r="N10" s="119"/>
      <c r="Z10" s="126"/>
      <c r="AA10" s="92"/>
      <c r="AB10" s="92"/>
      <c r="AC10" s="92"/>
      <c r="AD10" s="92"/>
      <c r="AE10" s="92"/>
      <c r="AF10" s="92"/>
      <c r="AG10" s="92"/>
      <c r="AH10" s="92"/>
      <c r="AI10" s="127"/>
    </row>
    <row r="11" spans="1:36" ht="17.25" customHeight="1" x14ac:dyDescent="0.35">
      <c r="E11" s="120"/>
      <c r="F11" s="2"/>
      <c r="G11" s="2"/>
      <c r="H11" s="320" t="s">
        <v>48</v>
      </c>
      <c r="I11" s="321"/>
      <c r="J11" s="320" t="s">
        <v>111</v>
      </c>
      <c r="K11" s="321"/>
      <c r="L11" s="2"/>
      <c r="M11" s="2"/>
      <c r="N11" s="121"/>
      <c r="Z11" s="122"/>
      <c r="AA11" s="2"/>
      <c r="AB11" s="48"/>
      <c r="AC11" s="48"/>
      <c r="AD11" s="48"/>
      <c r="AE11" s="48"/>
      <c r="AF11" s="48"/>
      <c r="AG11" s="48"/>
      <c r="AH11" s="48"/>
      <c r="AI11" s="121"/>
    </row>
    <row r="12" spans="1:36" ht="18.75" customHeight="1" x14ac:dyDescent="0.25">
      <c r="E12" s="122"/>
      <c r="F12" s="2"/>
      <c r="G12" s="2"/>
      <c r="H12" s="322"/>
      <c r="I12" s="323"/>
      <c r="J12" s="322"/>
      <c r="K12" s="323"/>
      <c r="L12" s="2"/>
      <c r="M12" s="2"/>
      <c r="N12" s="121"/>
      <c r="Z12" s="122"/>
      <c r="AA12" s="2"/>
      <c r="AB12" s="310" t="s">
        <v>51</v>
      </c>
      <c r="AC12" s="310" t="s">
        <v>63</v>
      </c>
      <c r="AD12" s="311" t="s">
        <v>88</v>
      </c>
      <c r="AE12" s="310" t="s">
        <v>64</v>
      </c>
      <c r="AF12" s="314" t="s">
        <v>89</v>
      </c>
      <c r="AG12" s="315"/>
      <c r="AH12" s="79"/>
      <c r="AI12" s="121"/>
    </row>
    <row r="13" spans="1:36" ht="15.75" customHeight="1" x14ac:dyDescent="0.25">
      <c r="E13" s="122"/>
      <c r="F13" s="2"/>
      <c r="G13" s="2"/>
      <c r="H13" s="324"/>
      <c r="I13" s="325"/>
      <c r="J13" s="324"/>
      <c r="K13" s="325"/>
      <c r="L13" s="2"/>
      <c r="M13" s="2"/>
      <c r="N13" s="121"/>
      <c r="Z13" s="122"/>
      <c r="AA13" s="2"/>
      <c r="AB13" s="310"/>
      <c r="AC13" s="310"/>
      <c r="AD13" s="312"/>
      <c r="AE13" s="310"/>
      <c r="AF13" s="316"/>
      <c r="AG13" s="317"/>
      <c r="AH13" s="79"/>
      <c r="AI13" s="121"/>
    </row>
    <row r="14" spans="1:36" ht="7.5" customHeight="1" x14ac:dyDescent="0.25">
      <c r="E14" s="122"/>
      <c r="F14" s="2"/>
      <c r="G14" s="2"/>
      <c r="H14" s="97"/>
      <c r="I14" s="97"/>
      <c r="J14" s="97"/>
      <c r="K14" s="97"/>
      <c r="L14" s="2"/>
      <c r="M14" s="2"/>
      <c r="N14" s="121"/>
      <c r="Z14" s="122"/>
      <c r="AA14" s="2"/>
      <c r="AB14" s="310"/>
      <c r="AC14" s="310"/>
      <c r="AD14" s="313"/>
      <c r="AE14" s="310"/>
      <c r="AF14" s="318"/>
      <c r="AG14" s="319"/>
      <c r="AH14" s="2"/>
      <c r="AI14" s="121"/>
    </row>
    <row r="15" spans="1:36" ht="17.25" customHeight="1" x14ac:dyDescent="0.25">
      <c r="E15" s="122"/>
      <c r="F15" s="2"/>
      <c r="G15" s="2"/>
      <c r="H15" s="299">
        <f>IF(ISBLANK('Summary table'!G7),"",'Summary table'!G7)</f>
        <v>43617</v>
      </c>
      <c r="I15" s="327"/>
      <c r="J15" s="331"/>
      <c r="K15" s="332"/>
      <c r="L15" s="2"/>
      <c r="M15" s="2"/>
      <c r="N15" s="121"/>
      <c r="Z15" s="122"/>
      <c r="AA15" s="2"/>
      <c r="AB15" s="89"/>
      <c r="AC15" s="89"/>
      <c r="AD15" s="89"/>
      <c r="AE15" s="89"/>
      <c r="AF15" s="89"/>
      <c r="AG15" s="89"/>
      <c r="AH15" s="50"/>
      <c r="AI15" s="121"/>
    </row>
    <row r="16" spans="1:36" ht="17.25" customHeight="1" x14ac:dyDescent="0.25">
      <c r="E16" s="122"/>
      <c r="F16" s="2"/>
      <c r="G16" s="2"/>
      <c r="H16" s="328"/>
      <c r="I16" s="329"/>
      <c r="J16" s="333"/>
      <c r="K16" s="334"/>
      <c r="L16" s="2"/>
      <c r="M16" s="2"/>
      <c r="N16" s="121"/>
      <c r="Z16" s="122"/>
      <c r="AA16" s="2"/>
      <c r="AB16" s="89"/>
      <c r="AC16" s="89"/>
      <c r="AD16" s="89"/>
      <c r="AE16" s="89"/>
      <c r="AF16" s="89"/>
      <c r="AG16" s="89"/>
      <c r="AH16" s="50"/>
      <c r="AI16" s="121"/>
    </row>
    <row r="17" spans="3:35" ht="16.5" customHeight="1" x14ac:dyDescent="0.25">
      <c r="E17" s="122"/>
      <c r="F17" s="2"/>
      <c r="G17" s="2"/>
      <c r="H17" s="300"/>
      <c r="I17" s="330"/>
      <c r="J17" s="335"/>
      <c r="K17" s="336"/>
      <c r="L17" s="2"/>
      <c r="M17" s="2"/>
      <c r="N17" s="121"/>
      <c r="Z17" s="122"/>
      <c r="AA17" s="2"/>
      <c r="AB17" s="299">
        <f>IF(ISBLANK('Pivot tables'!V10),"",'Pivot tables'!V10)</f>
        <v>43617</v>
      </c>
      <c r="AC17" s="297">
        <f>IF(ISBLANK('Pivot tables'!W10),"",'Pivot tables'!W10)</f>
        <v>16673</v>
      </c>
      <c r="AD17" s="295" t="str">
        <f>IF(ISBLANK('Pivot tables'!V10),"",IF(OR(ISBLANK('Pivot tables'!X10),'Pivot tables'!X10=0),"NO","YES"))</f>
        <v>NO</v>
      </c>
      <c r="AE17" s="289" t="str">
        <f>IF(ISBLANK('Pivot tables'!W10),"",IF(OR(ISBLANK('Pivot tables'!X10),'Pivot tables'!X10=0),"Same as published",'Pivot tables'!X10))</f>
        <v>Same as published</v>
      </c>
      <c r="AF17" s="291" t="str">
        <f>IFERROR((AE17-AC17)/AE17,"")</f>
        <v/>
      </c>
      <c r="AG17" s="337"/>
      <c r="AH17" s="50"/>
      <c r="AI17" s="121"/>
    </row>
    <row r="18" spans="3:35" ht="16.5" customHeight="1" x14ac:dyDescent="0.25">
      <c r="E18" s="122"/>
      <c r="F18" s="2"/>
      <c r="G18" s="2"/>
      <c r="H18" s="299">
        <f>IF(ISBLANK('Summary table'!G8),"",'Summary table'!G8)</f>
        <v>43709</v>
      </c>
      <c r="I18" s="327"/>
      <c r="J18" s="331"/>
      <c r="K18" s="332"/>
      <c r="L18" s="2"/>
      <c r="M18" s="2"/>
      <c r="N18" s="121"/>
      <c r="Z18" s="122"/>
      <c r="AA18" s="2"/>
      <c r="AB18" s="300"/>
      <c r="AC18" s="298"/>
      <c r="AD18" s="296"/>
      <c r="AE18" s="290"/>
      <c r="AF18" s="292"/>
      <c r="AG18" s="338"/>
      <c r="AH18" s="50"/>
      <c r="AI18" s="121"/>
    </row>
    <row r="19" spans="3:35" ht="16.5" customHeight="1" x14ac:dyDescent="0.3">
      <c r="C19" s="41"/>
      <c r="E19" s="122"/>
      <c r="F19" s="2"/>
      <c r="G19" s="2"/>
      <c r="H19" s="328"/>
      <c r="I19" s="329"/>
      <c r="J19" s="333"/>
      <c r="K19" s="334"/>
      <c r="L19" s="43"/>
      <c r="M19" s="43"/>
      <c r="N19" s="121"/>
      <c r="Z19" s="122"/>
      <c r="AA19" s="2"/>
      <c r="AB19" s="299">
        <f>IF(ISBLANK('Pivot tables'!V11),"",'Pivot tables'!V11)</f>
        <v>43709</v>
      </c>
      <c r="AC19" s="297">
        <f>IF(ISBLANK('Pivot tables'!W11),"",'Pivot tables'!W11)</f>
        <v>17303</v>
      </c>
      <c r="AD19" s="295" t="str">
        <f>IF(ISBLANK('Pivot tables'!V11),"",IF(OR(ISBLANK('Pivot tables'!X11),'Pivot tables'!X11=0),"NO","YES"))</f>
        <v>YES</v>
      </c>
      <c r="AE19" s="289">
        <f>IF(ISBLANK('Pivot tables'!W11),"",IF(OR(ISBLANK('Pivot tables'!X11),'Pivot tables'!X11=0),"Same as published",'Pivot tables'!X11))</f>
        <v>17277</v>
      </c>
      <c r="AF19" s="291">
        <f>IFERROR((AE19-AC19)/AE19,"")</f>
        <v>-1.5048908954100827E-3</v>
      </c>
      <c r="AG19" s="293"/>
      <c r="AH19" s="50"/>
      <c r="AI19" s="121"/>
    </row>
    <row r="20" spans="3:35" ht="16.5" customHeight="1" x14ac:dyDescent="0.25">
      <c r="E20" s="122"/>
      <c r="F20" s="2"/>
      <c r="G20" s="2"/>
      <c r="H20" s="300"/>
      <c r="I20" s="330"/>
      <c r="J20" s="335"/>
      <c r="K20" s="336"/>
      <c r="L20" s="2"/>
      <c r="M20" s="2"/>
      <c r="N20" s="121"/>
      <c r="Z20" s="122"/>
      <c r="AA20" s="2"/>
      <c r="AB20" s="300"/>
      <c r="AC20" s="298"/>
      <c r="AD20" s="296"/>
      <c r="AE20" s="290"/>
      <c r="AF20" s="292"/>
      <c r="AG20" s="294"/>
      <c r="AH20" s="50"/>
      <c r="AI20" s="121"/>
    </row>
    <row r="21" spans="3:35" ht="16.5" customHeight="1" x14ac:dyDescent="0.25">
      <c r="E21" s="122"/>
      <c r="F21" s="2"/>
      <c r="G21" s="2"/>
      <c r="H21" s="299">
        <f>IF(ISBLANK('Summary table'!G9),"",'Summary table'!G9)</f>
        <v>43800</v>
      </c>
      <c r="I21" s="327"/>
      <c r="J21" s="331"/>
      <c r="K21" s="332"/>
      <c r="L21" s="2"/>
      <c r="M21" s="2"/>
      <c r="N21" s="121"/>
      <c r="Z21" s="122"/>
      <c r="AA21" s="2"/>
      <c r="AB21" s="299">
        <f>IF(ISBLANK('Pivot tables'!V12),"",'Pivot tables'!V12)</f>
        <v>43800</v>
      </c>
      <c r="AC21" s="297">
        <f>IF(ISBLANK('Pivot tables'!W12),"",'Pivot tables'!W12)</f>
        <v>17225</v>
      </c>
      <c r="AD21" s="295" t="str">
        <f>IF(ISBLANK('Pivot tables'!V12),"",IF(OR(ISBLANK('Pivot tables'!X12),'Pivot tables'!X12=0),"NO","YES"))</f>
        <v>NO</v>
      </c>
      <c r="AE21" s="289" t="str">
        <f>IF(ISBLANK('Pivot tables'!W12),"",IF(OR(ISBLANK('Pivot tables'!X12),'Pivot tables'!X12=0),"Same as published",'Pivot tables'!X12))</f>
        <v>Same as published</v>
      </c>
      <c r="AF21" s="291" t="str">
        <f>IFERROR((AE21-AC21)/AE21,"")</f>
        <v/>
      </c>
      <c r="AG21" s="293"/>
      <c r="AH21" s="50"/>
      <c r="AI21" s="121"/>
    </row>
    <row r="22" spans="3:35" ht="16.5" customHeight="1" x14ac:dyDescent="0.25">
      <c r="E22" s="122"/>
      <c r="F22" s="2"/>
      <c r="G22" s="2"/>
      <c r="H22" s="328"/>
      <c r="I22" s="329"/>
      <c r="J22" s="333"/>
      <c r="K22" s="334"/>
      <c r="L22" s="2"/>
      <c r="M22" s="2"/>
      <c r="N22" s="121"/>
      <c r="Z22" s="122"/>
      <c r="AA22" s="2"/>
      <c r="AB22" s="300"/>
      <c r="AC22" s="298"/>
      <c r="AD22" s="296"/>
      <c r="AE22" s="290"/>
      <c r="AF22" s="292"/>
      <c r="AG22" s="294"/>
      <c r="AH22" s="50"/>
      <c r="AI22" s="121"/>
    </row>
    <row r="23" spans="3:35" ht="16.5" customHeight="1" x14ac:dyDescent="0.25">
      <c r="E23" s="122"/>
      <c r="F23" s="2"/>
      <c r="G23" s="2"/>
      <c r="H23" s="300"/>
      <c r="I23" s="330"/>
      <c r="J23" s="335"/>
      <c r="K23" s="336"/>
      <c r="L23" s="2"/>
      <c r="M23" s="2"/>
      <c r="N23" s="121"/>
      <c r="Z23" s="122"/>
      <c r="AA23" s="2"/>
      <c r="AB23" s="299">
        <f>IF(ISBLANK('Pivot tables'!V13),"",'Pivot tables'!V13)</f>
        <v>43891</v>
      </c>
      <c r="AC23" s="297">
        <f>IF(ISBLANK('Pivot tables'!W13),"",'Pivot tables'!W13)</f>
        <v>18182</v>
      </c>
      <c r="AD23" s="295" t="str">
        <f>IF(ISBLANK('Pivot tables'!V13),"",IF(OR(ISBLANK('Pivot tables'!X13),'Pivot tables'!X13=0),"NO","YES"))</f>
        <v>NO</v>
      </c>
      <c r="AE23" s="289" t="str">
        <f>IF(ISBLANK('Pivot tables'!W13),"",IF(OR(ISBLANK('Pivot tables'!X13),'Pivot tables'!X13=0),"Same as published",'Pivot tables'!X13))</f>
        <v>Same as published</v>
      </c>
      <c r="AF23" s="291" t="str">
        <f>IFERROR((AE23-AC23)/AE23,"")</f>
        <v/>
      </c>
      <c r="AG23" s="293"/>
      <c r="AH23" s="50"/>
      <c r="AI23" s="121"/>
    </row>
    <row r="24" spans="3:35" ht="16.5" customHeight="1" x14ac:dyDescent="0.25">
      <c r="E24" s="122"/>
      <c r="F24" s="2"/>
      <c r="G24" s="2"/>
      <c r="H24" s="299">
        <f>IF(ISBLANK('Summary table'!G10),"",'Summary table'!G10)</f>
        <v>43891</v>
      </c>
      <c r="I24" s="327"/>
      <c r="J24" s="331"/>
      <c r="K24" s="332"/>
      <c r="L24" s="2"/>
      <c r="M24" s="2"/>
      <c r="N24" s="121"/>
      <c r="Z24" s="122"/>
      <c r="AA24" s="2"/>
      <c r="AB24" s="300"/>
      <c r="AC24" s="298"/>
      <c r="AD24" s="296"/>
      <c r="AE24" s="290"/>
      <c r="AF24" s="292"/>
      <c r="AG24" s="294"/>
      <c r="AH24" s="90"/>
      <c r="AI24" s="121"/>
    </row>
    <row r="25" spans="3:35" ht="16.5" customHeight="1" x14ac:dyDescent="0.25">
      <c r="E25" s="122"/>
      <c r="F25" s="2"/>
      <c r="G25" s="2"/>
      <c r="H25" s="328"/>
      <c r="I25" s="329"/>
      <c r="J25" s="333"/>
      <c r="K25" s="334"/>
      <c r="L25" s="2"/>
      <c r="M25" s="2"/>
      <c r="N25" s="121"/>
      <c r="Z25" s="122"/>
      <c r="AA25" s="2"/>
      <c r="AB25" s="87"/>
      <c r="AC25" s="52"/>
      <c r="AD25" s="51"/>
      <c r="AE25" s="50"/>
      <c r="AF25" s="88"/>
      <c r="AG25" s="2"/>
      <c r="AH25" s="2"/>
      <c r="AI25" s="121"/>
    </row>
    <row r="26" spans="3:35" ht="16.5" customHeight="1" x14ac:dyDescent="0.25">
      <c r="E26" s="122"/>
      <c r="F26" s="2"/>
      <c r="G26" s="2"/>
      <c r="H26" s="300"/>
      <c r="I26" s="330"/>
      <c r="J26" s="335"/>
      <c r="K26" s="336"/>
      <c r="L26" s="2"/>
      <c r="M26" s="2"/>
      <c r="N26" s="121"/>
      <c r="Z26" s="122"/>
      <c r="AA26" s="2"/>
      <c r="AB26" s="87"/>
      <c r="AC26" s="52"/>
      <c r="AD26" s="51"/>
      <c r="AE26" s="50"/>
      <c r="AF26" s="88"/>
      <c r="AG26" s="2"/>
      <c r="AH26" s="2"/>
      <c r="AI26" s="121"/>
    </row>
    <row r="27" spans="3:35" ht="10.5" customHeight="1" x14ac:dyDescent="0.25">
      <c r="E27" s="123"/>
      <c r="F27" s="124"/>
      <c r="G27" s="124"/>
      <c r="H27" s="124"/>
      <c r="I27" s="124"/>
      <c r="J27" s="124"/>
      <c r="K27" s="124"/>
      <c r="L27" s="124"/>
      <c r="M27" s="124"/>
      <c r="N27" s="125"/>
      <c r="Z27" s="123"/>
      <c r="AA27" s="124"/>
      <c r="AB27" s="128"/>
      <c r="AC27" s="129"/>
      <c r="AD27" s="130"/>
      <c r="AE27" s="131"/>
      <c r="AF27" s="132"/>
      <c r="AG27" s="124"/>
      <c r="AH27" s="124"/>
      <c r="AI27" s="125"/>
    </row>
    <row r="28" spans="3:35" ht="10.5" customHeight="1" x14ac:dyDescent="0.25"/>
    <row r="29" spans="3:35" ht="16.5" customHeight="1" x14ac:dyDescent="0.25">
      <c r="AB29" s="2"/>
      <c r="AC29" s="2"/>
      <c r="AD29" s="2"/>
      <c r="AE29" s="2"/>
      <c r="AF29" s="2"/>
    </row>
    <row r="30" spans="3:35" ht="10.5" customHeight="1" x14ac:dyDescent="0.25">
      <c r="AB30" s="2"/>
      <c r="AC30" s="2"/>
      <c r="AD30" s="2"/>
      <c r="AE30" s="2"/>
      <c r="AF30" s="2"/>
    </row>
    <row r="31" spans="3:35" ht="16.5" customHeight="1" x14ac:dyDescent="0.25"/>
    <row r="32" spans="3:35" ht="16.5" customHeight="1" x14ac:dyDescent="0.25"/>
    <row r="35" ht="16.5" customHeight="1" x14ac:dyDescent="0.25"/>
    <row r="36" ht="16.5" customHeight="1" x14ac:dyDescent="0.25"/>
    <row r="37" ht="16.5" customHeight="1" x14ac:dyDescent="0.25"/>
    <row r="38" ht="16.5" customHeight="1" x14ac:dyDescent="0.25"/>
    <row r="39" ht="16.5" customHeight="1" x14ac:dyDescent="0.25"/>
    <row r="47" ht="10.5" customHeight="1" x14ac:dyDescent="0.25"/>
    <row r="49" spans="16:35" ht="15" customHeight="1" x14ac:dyDescent="0.25">
      <c r="P49" s="231"/>
      <c r="Q49" s="231"/>
      <c r="R49" s="231"/>
      <c r="S49" s="231"/>
      <c r="T49" s="232"/>
      <c r="U49" s="232"/>
      <c r="V49" s="232"/>
      <c r="W49" s="232"/>
      <c r="X49" s="232"/>
      <c r="Y49" s="232"/>
      <c r="Z49" s="232"/>
      <c r="AA49" s="232"/>
      <c r="AB49" s="232"/>
      <c r="AC49" s="232"/>
      <c r="AD49" s="232"/>
      <c r="AE49" s="231"/>
      <c r="AF49" s="326" t="s">
        <v>163</v>
      </c>
      <c r="AG49" s="326"/>
      <c r="AH49" s="326"/>
      <c r="AI49" s="326"/>
    </row>
  </sheetData>
  <sheetProtection algorithmName="SHA-512" hashValue="11jL4giOz6j+/NGbN7rtzaqCFrXyukClHSLgTmVzDR5r5fM3M9S6NZLjYAdecPlHQh9ZVp3M93Qq1WBJ0YIyvg==" saltValue="ggsTxpZ/n+IagFft0djF1w==" spinCount="100000" sheet="1" objects="1" scenarios="1" selectLockedCells="1" pivotTables="0"/>
  <mergeCells count="48">
    <mergeCell ref="H11:I13"/>
    <mergeCell ref="J11:K13"/>
    <mergeCell ref="AF49:AI49"/>
    <mergeCell ref="H24:I26"/>
    <mergeCell ref="H21:I23"/>
    <mergeCell ref="H18:I20"/>
    <mergeCell ref="J18:K20"/>
    <mergeCell ref="J21:K23"/>
    <mergeCell ref="J24:K26"/>
    <mergeCell ref="AG17:AG18"/>
    <mergeCell ref="AG19:AG20"/>
    <mergeCell ref="AE19:AE20"/>
    <mergeCell ref="H15:I17"/>
    <mergeCell ref="J15:K17"/>
    <mergeCell ref="AF21:AF22"/>
    <mergeCell ref="AE23:AE24"/>
    <mergeCell ref="AE12:AE14"/>
    <mergeCell ref="AD12:AD14"/>
    <mergeCell ref="AC12:AC14"/>
    <mergeCell ref="AB12:AB14"/>
    <mergeCell ref="AF12:AG14"/>
    <mergeCell ref="A2:C6"/>
    <mergeCell ref="E2:AI3"/>
    <mergeCell ref="AG5:AI5"/>
    <mergeCell ref="AG6:AI6"/>
    <mergeCell ref="Z9:AI9"/>
    <mergeCell ref="E5:Z5"/>
    <mergeCell ref="E6:AB6"/>
    <mergeCell ref="E9:N9"/>
    <mergeCell ref="AD17:AD18"/>
    <mergeCell ref="AC17:AC18"/>
    <mergeCell ref="AB17:AB18"/>
    <mergeCell ref="AD23:AD24"/>
    <mergeCell ref="AC23:AC24"/>
    <mergeCell ref="AB23:AB24"/>
    <mergeCell ref="AD21:AD22"/>
    <mergeCell ref="AC21:AC22"/>
    <mergeCell ref="AB21:AB22"/>
    <mergeCell ref="AB19:AB20"/>
    <mergeCell ref="AD19:AD20"/>
    <mergeCell ref="AC19:AC20"/>
    <mergeCell ref="AE17:AE18"/>
    <mergeCell ref="AF17:AF18"/>
    <mergeCell ref="AF19:AF20"/>
    <mergeCell ref="AG21:AG22"/>
    <mergeCell ref="AG23:AG24"/>
    <mergeCell ref="AF23:AF24"/>
    <mergeCell ref="AE21:AE22"/>
  </mergeCells>
  <conditionalFormatting sqref="AD17 AD19 AD21 AD25:AD27 AD23">
    <cfRule type="cellIs" dxfId="39" priority="1" operator="equal">
      <formula>"YES"</formula>
    </cfRule>
  </conditionalFormatting>
  <hyperlinks>
    <hyperlink ref="AG5" location="Introduction!A1" display="Back to index" xr:uid="{00000000-0004-0000-0400-000000000000}"/>
    <hyperlink ref="AG6" location="'Summary table'!A1" display="Summary table" xr:uid="{00000000-0004-0000-0400-000001000000}"/>
    <hyperlink ref="AF49" r:id="rId1" display="&lt;https://www.ncver.edu.au/publications/publications/all-publications/a-guide-to-the-apprentices-and-trainees-estimates-review-dashboard&gt;." xr:uid="{00000000-0004-0000-0400-000002000000}"/>
  </hyperlinks>
  <pageMargins left="0.7" right="0.7" top="0.75" bottom="0.75" header="0.3" footer="0.3"/>
  <pageSetup paperSize="9" scale="39" orientation="landscape" r:id="rId2"/>
  <drawing r:id="rId3"/>
  <legacyDrawing r:id="rId4"/>
  <extLst>
    <ext xmlns:x14="http://schemas.microsoft.com/office/spreadsheetml/2009/9/main" uri="{A8765BA9-456A-4dab-B4F3-ACF838C121DE}">
      <x14:slicerList>
        <x14:slicer r:id="rId5"/>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P46"/>
  <sheetViews>
    <sheetView showGridLines="0" showRowColHeaders="0" zoomScale="90" zoomScaleNormal="90" workbookViewId="0">
      <selection activeCell="O8" sqref="O8:P8"/>
    </sheetView>
  </sheetViews>
  <sheetFormatPr defaultRowHeight="15" x14ac:dyDescent="0.25"/>
  <cols>
    <col min="1" max="1" width="25.42578125" customWidth="1"/>
    <col min="2" max="2" width="3.28515625" customWidth="1"/>
    <col min="3" max="4" width="3.42578125" customWidth="1"/>
    <col min="5" max="5" width="3" hidden="1" customWidth="1"/>
    <col min="6" max="6" width="28.5703125" customWidth="1"/>
    <col min="7" max="7" width="15.28515625" customWidth="1"/>
    <col min="8" max="8" width="15.28515625" style="16" customWidth="1"/>
    <col min="9" max="11" width="15.28515625" customWidth="1"/>
    <col min="12" max="12" width="15.28515625" style="16" customWidth="1"/>
    <col min="13" max="13" width="15.28515625" style="112" customWidth="1"/>
    <col min="14" max="14" width="20.5703125" style="77" customWidth="1"/>
    <col min="15" max="15" width="9" style="78" customWidth="1"/>
    <col min="16" max="18" width="9" customWidth="1"/>
  </cols>
  <sheetData>
    <row r="1" spans="1:16" ht="8.25" customHeight="1" x14ac:dyDescent="0.25">
      <c r="A1" s="301"/>
      <c r="B1" s="301"/>
      <c r="C1" s="301"/>
      <c r="D1" s="91"/>
      <c r="E1" s="78"/>
    </row>
    <row r="2" spans="1:16" ht="15" customHeight="1" x14ac:dyDescent="0.25">
      <c r="A2" s="301"/>
      <c r="B2" s="301"/>
      <c r="C2" s="301"/>
      <c r="D2" s="91"/>
      <c r="E2" s="78"/>
      <c r="F2" s="269" t="s">
        <v>122</v>
      </c>
      <c r="G2" s="269"/>
      <c r="H2" s="269"/>
      <c r="I2" s="269"/>
      <c r="J2" s="269"/>
      <c r="K2" s="269"/>
      <c r="L2" s="269"/>
      <c r="M2" s="269"/>
      <c r="N2" s="269"/>
    </row>
    <row r="3" spans="1:16" ht="15" customHeight="1" x14ac:dyDescent="0.25">
      <c r="A3" s="301"/>
      <c r="B3" s="301"/>
      <c r="C3" s="301"/>
      <c r="D3" s="91"/>
      <c r="E3" s="78"/>
      <c r="F3" s="269"/>
      <c r="G3" s="269"/>
      <c r="H3" s="269"/>
      <c r="I3" s="269"/>
      <c r="J3" s="269"/>
      <c r="K3" s="269"/>
      <c r="L3" s="269"/>
      <c r="M3" s="269"/>
      <c r="N3" s="269"/>
    </row>
    <row r="4" spans="1:16" ht="6" customHeight="1" x14ac:dyDescent="0.25">
      <c r="A4" s="301"/>
      <c r="B4" s="301"/>
      <c r="C4" s="301"/>
      <c r="D4" s="113"/>
      <c r="E4" s="113"/>
      <c r="F4" s="269"/>
      <c r="G4" s="269"/>
      <c r="H4" s="269"/>
      <c r="I4" s="269"/>
      <c r="J4" s="269"/>
      <c r="K4" s="269"/>
      <c r="L4" s="269"/>
      <c r="M4" s="269"/>
      <c r="N4" s="269"/>
      <c r="O4" s="202"/>
    </row>
    <row r="5" spans="1:16" ht="8.25" customHeight="1" x14ac:dyDescent="0.25">
      <c r="A5" s="301"/>
      <c r="B5" s="301"/>
      <c r="C5" s="301"/>
      <c r="D5" s="91"/>
      <c r="E5" s="78"/>
      <c r="F5" s="1"/>
      <c r="G5" s="1"/>
      <c r="H5" s="13"/>
      <c r="I5" s="1"/>
      <c r="J5" s="1"/>
      <c r="O5" s="139"/>
    </row>
    <row r="6" spans="1:16" ht="51" x14ac:dyDescent="0.25">
      <c r="A6" s="151"/>
      <c r="F6" s="255" t="s">
        <v>25</v>
      </c>
      <c r="G6" s="255" t="s">
        <v>48</v>
      </c>
      <c r="H6" s="254" t="s">
        <v>104</v>
      </c>
      <c r="I6" s="255" t="s">
        <v>102</v>
      </c>
      <c r="J6" s="255" t="s">
        <v>123</v>
      </c>
      <c r="K6" s="255" t="s">
        <v>124</v>
      </c>
      <c r="L6" s="255" t="s">
        <v>24</v>
      </c>
      <c r="M6" s="255" t="s">
        <v>110</v>
      </c>
      <c r="N6" s="154" t="s">
        <v>111</v>
      </c>
    </row>
    <row r="7" spans="1:16" x14ac:dyDescent="0.25">
      <c r="A7" s="194" t="s">
        <v>22</v>
      </c>
      <c r="F7" s="250" t="s">
        <v>80</v>
      </c>
      <c r="G7" s="251">
        <v>43617</v>
      </c>
      <c r="H7" s="252">
        <v>17165</v>
      </c>
      <c r="I7" s="252">
        <v>16673</v>
      </c>
      <c r="J7" s="252">
        <v>16348</v>
      </c>
      <c r="K7" s="252">
        <v>16998</v>
      </c>
      <c r="L7" s="252">
        <v>16661</v>
      </c>
      <c r="M7" s="253">
        <v>100.1</v>
      </c>
      <c r="N7" s="140" t="str">
        <f>IFERROR(VLOOKUP(CONCATENATE($A$8,$A$12,G7,$A$10),'Analysis table'!$A:$O,15,FALSE),"")</f>
        <v>Y</v>
      </c>
      <c r="O7" s="339"/>
      <c r="P7" s="339"/>
    </row>
    <row r="8" spans="1:16" x14ac:dyDescent="0.25">
      <c r="A8" s="218" t="s">
        <v>6</v>
      </c>
      <c r="F8" s="250"/>
      <c r="G8" s="251">
        <v>43709</v>
      </c>
      <c r="H8" s="252">
        <v>17677</v>
      </c>
      <c r="I8" s="252">
        <v>17303</v>
      </c>
      <c r="J8" s="252">
        <v>16997</v>
      </c>
      <c r="K8" s="252">
        <v>17609</v>
      </c>
      <c r="L8" s="252">
        <v>17164</v>
      </c>
      <c r="M8" s="253">
        <v>100.8</v>
      </c>
      <c r="N8" s="140" t="str">
        <f>IFERROR(VLOOKUP(CONCATENATE($A$8,$A$12,G8,$A$10),'Analysis table'!$A:$O,15,FALSE),"")</f>
        <v>Y</v>
      </c>
      <c r="O8" s="339" t="s">
        <v>46</v>
      </c>
      <c r="P8" s="339"/>
    </row>
    <row r="9" spans="1:16" x14ac:dyDescent="0.25">
      <c r="A9" s="194" t="s">
        <v>86</v>
      </c>
      <c r="F9" s="250"/>
      <c r="G9" s="251">
        <v>43800</v>
      </c>
      <c r="H9" s="252">
        <v>17561</v>
      </c>
      <c r="I9" s="252">
        <v>17225</v>
      </c>
      <c r="J9" s="252">
        <v>16996</v>
      </c>
      <c r="K9" s="252">
        <v>17454</v>
      </c>
      <c r="L9" s="252">
        <v>16934</v>
      </c>
      <c r="M9" s="253">
        <v>101.7</v>
      </c>
      <c r="N9" s="140" t="str">
        <f>IFERROR(VLOOKUP(CONCATENATE($A$8,$A$12,G9,$A$10),'Analysis table'!$A:$O,15,FALSE),"")</f>
        <v>N</v>
      </c>
      <c r="O9" s="339" t="s">
        <v>92</v>
      </c>
      <c r="P9" s="339"/>
    </row>
    <row r="10" spans="1:16" x14ac:dyDescent="0.25">
      <c r="A10" s="218" t="s">
        <v>31</v>
      </c>
      <c r="F10" s="250"/>
      <c r="G10" s="251">
        <v>43891</v>
      </c>
      <c r="H10" s="252">
        <v>18447</v>
      </c>
      <c r="I10" s="252">
        <v>18182</v>
      </c>
      <c r="J10" s="252">
        <v>17945</v>
      </c>
      <c r="K10" s="252">
        <v>18419</v>
      </c>
      <c r="L10" s="252">
        <v>17813</v>
      </c>
      <c r="M10" s="253">
        <v>102.1</v>
      </c>
      <c r="N10" s="140" t="str">
        <f>IFERROR(VLOOKUP(CONCATENATE($A$8,$A$12,G10,$A$10),'Analysis table'!$A:$O,15,FALSE),"")</f>
        <v>N</v>
      </c>
      <c r="O10" s="78" t="str">
        <f>IFERROR(VLOOKUP(CONCATENATE($A$8,$A$12,H10,$A$10),'Analysis table'!$A:$O,15,FALSE),"")</f>
        <v/>
      </c>
    </row>
    <row r="11" spans="1:16" x14ac:dyDescent="0.25">
      <c r="A11" s="194" t="s">
        <v>25</v>
      </c>
      <c r="H11"/>
      <c r="L11"/>
      <c r="M11"/>
      <c r="N11" s="139" t="str">
        <f>IFERROR(VLOOKUP(CONCATENATE($A$8,$A$12,G11,$A$10),'Analysis table'!$A:$O,15,FALSE),"")</f>
        <v/>
      </c>
      <c r="O11" s="78" t="str">
        <f>IFERROR(VLOOKUP(CONCATENATE($A$8,$A$12,H11,$A$10),'Analysis table'!$A:$O,15,FALSE),"")</f>
        <v/>
      </c>
    </row>
    <row r="12" spans="1:16" x14ac:dyDescent="0.25">
      <c r="A12" s="218" t="s">
        <v>80</v>
      </c>
      <c r="H12"/>
      <c r="L12"/>
      <c r="M12"/>
      <c r="N12" s="139" t="str">
        <f>IFERROR(VLOOKUP(CONCATENATE($A$8,$A$12,G12,$A$10),'Analysis table'!$A:$O,15,FALSE),"")</f>
        <v/>
      </c>
      <c r="O12" s="78" t="str">
        <f>IFERROR(VLOOKUP(CONCATENATE($A$8,$A$12,H12,$A$10),'Analysis table'!$A:$O,15,FALSE),"")</f>
        <v/>
      </c>
    </row>
    <row r="13" spans="1:16" x14ac:dyDescent="0.25">
      <c r="H13"/>
      <c r="L13"/>
      <c r="M13"/>
      <c r="N13" s="139" t="str">
        <f>IFERROR(VLOOKUP(CONCATENATE($A$8,$A$12,G13,$A$10),'Analysis table'!$A:$O,15,FALSE),"")</f>
        <v/>
      </c>
      <c r="O13" s="78" t="str">
        <f>IFERROR(VLOOKUP(CONCATENATE($A$8,$A$12,H13,$A$10),'Analysis table'!$A:$O,15,FALSE),"")</f>
        <v/>
      </c>
    </row>
    <row r="14" spans="1:16" x14ac:dyDescent="0.25">
      <c r="H14"/>
      <c r="L14"/>
      <c r="M14"/>
      <c r="N14" s="139" t="str">
        <f>IFERROR(VLOOKUP(CONCATENATE($A$8,$A$12,G14,$A$10),'Analysis table'!$A:$O,15,FALSE),"")</f>
        <v/>
      </c>
      <c r="O14" s="78" t="str">
        <f>IFERROR(VLOOKUP(CONCATENATE($A$8,$A$12,H14,$A$10),'Analysis table'!$A:$O,15,FALSE),"")</f>
        <v/>
      </c>
    </row>
    <row r="15" spans="1:16" x14ac:dyDescent="0.25">
      <c r="F15" s="133"/>
      <c r="G15" s="133"/>
      <c r="H15" s="133"/>
      <c r="I15" s="133"/>
      <c r="J15" s="133"/>
      <c r="K15" s="133"/>
      <c r="L15" s="133"/>
      <c r="M15" s="133"/>
      <c r="N15" s="133"/>
      <c r="O15" s="78" t="str">
        <f>IFERROR(VLOOKUP(CONCATENATE($A$8,$A$12,#REF!,$A$10),'Analysis table'!$A:$O,15,FALSE),"")</f>
        <v/>
      </c>
    </row>
    <row r="16" spans="1:16" x14ac:dyDescent="0.25">
      <c r="F16" s="133"/>
      <c r="G16" s="133"/>
      <c r="H16" s="133"/>
      <c r="I16" s="133"/>
      <c r="J16" s="133"/>
      <c r="K16" s="133"/>
      <c r="L16" s="133"/>
      <c r="M16" s="133"/>
      <c r="N16" s="133"/>
      <c r="O16" s="78" t="str">
        <f>IFERROR(VLOOKUP(CONCATENATE($A$8,$A$12,H15,$A$10),'Analysis table'!$A:$O,15,FALSE),"")</f>
        <v/>
      </c>
    </row>
    <row r="17" spans="6:15" x14ac:dyDescent="0.25">
      <c r="F17" s="133"/>
      <c r="G17" s="133"/>
      <c r="H17" s="133"/>
      <c r="I17" s="133"/>
      <c r="J17" s="133"/>
      <c r="K17" s="133"/>
      <c r="L17" s="133"/>
      <c r="M17" s="133"/>
      <c r="N17" s="133"/>
      <c r="O17" s="78" t="str">
        <f>IFERROR(VLOOKUP(CONCATENATE($A$8,$A$12,H16,$A$10),'Analysis table'!$A:$O,15,FALSE),"")</f>
        <v/>
      </c>
    </row>
    <row r="18" spans="6:15" x14ac:dyDescent="0.25">
      <c r="F18" s="133"/>
      <c r="G18" s="133"/>
      <c r="H18" s="133"/>
      <c r="I18" s="133"/>
      <c r="J18" s="133"/>
      <c r="K18" s="133"/>
      <c r="L18" s="133"/>
      <c r="M18" s="133"/>
      <c r="N18" s="133"/>
      <c r="O18" s="78" t="str">
        <f>IFERROR(VLOOKUP(CONCATENATE($A$8,$A$12,H17,$A$10),'Analysis table'!$A:$O,15,FALSE),"")</f>
        <v/>
      </c>
    </row>
    <row r="19" spans="6:15" x14ac:dyDescent="0.25">
      <c r="F19" s="133"/>
      <c r="G19" s="133"/>
      <c r="H19" s="133"/>
      <c r="I19" s="133"/>
      <c r="J19" s="133"/>
      <c r="K19" s="133"/>
      <c r="L19" s="133"/>
      <c r="M19" s="133"/>
      <c r="N19" s="133"/>
      <c r="O19" s="78" t="str">
        <f>IFERROR(VLOOKUP(CONCATENATE($A$8,$A$12,H18,$A$10),'Analysis table'!$A:$O,15,FALSE),"")</f>
        <v/>
      </c>
    </row>
    <row r="20" spans="6:15" x14ac:dyDescent="0.25">
      <c r="F20" s="133"/>
      <c r="G20" s="133"/>
      <c r="H20" s="133"/>
      <c r="I20" s="133"/>
      <c r="J20" s="133"/>
      <c r="K20" s="133"/>
      <c r="L20" s="133"/>
      <c r="M20" s="133"/>
      <c r="N20" s="133"/>
      <c r="O20" s="78" t="str">
        <f>IFERROR(VLOOKUP(CONCATENATE($A$8,$A$12,H19,$A$10),'Analysis table'!$A:$O,15,FALSE),"")</f>
        <v/>
      </c>
    </row>
    <row r="21" spans="6:15" x14ac:dyDescent="0.25">
      <c r="F21" s="133"/>
      <c r="G21" s="133"/>
      <c r="H21" s="133"/>
      <c r="I21" s="133"/>
      <c r="J21" s="133"/>
      <c r="K21" s="133"/>
      <c r="L21" s="133"/>
      <c r="M21" s="133"/>
      <c r="N21" s="133"/>
      <c r="O21" s="78" t="str">
        <f>IFERROR(VLOOKUP(CONCATENATE($A$8,$A$12,H20,$A$10),'Analysis table'!$A:$O,15,FALSE),"")</f>
        <v/>
      </c>
    </row>
    <row r="22" spans="6:15" x14ac:dyDescent="0.25">
      <c r="F22" s="133"/>
      <c r="G22" s="133"/>
      <c r="H22" s="133"/>
      <c r="I22" s="133"/>
      <c r="J22" s="133"/>
      <c r="K22" s="133"/>
      <c r="L22" s="133"/>
      <c r="M22" s="133"/>
      <c r="N22" s="133"/>
      <c r="O22" s="78" t="str">
        <f>IFERROR(VLOOKUP(CONCATENATE($A$8,$A$12,H21,$A$10),'Analysis table'!$A:$O,15,FALSE),"")</f>
        <v/>
      </c>
    </row>
    <row r="23" spans="6:15" x14ac:dyDescent="0.25">
      <c r="F23" s="133"/>
      <c r="G23" s="133"/>
      <c r="H23" s="133"/>
      <c r="I23" s="133"/>
      <c r="J23" s="133"/>
      <c r="K23" s="133"/>
      <c r="L23" s="133"/>
      <c r="M23" s="133"/>
      <c r="N23" s="133"/>
      <c r="O23" s="78" t="str">
        <f>IFERROR(VLOOKUP(CONCATENATE($A$8,$A$12,H22,$A$10),'Analysis table'!$A:$O,15,FALSE),"")</f>
        <v/>
      </c>
    </row>
    <row r="24" spans="6:15" x14ac:dyDescent="0.25">
      <c r="F24" s="133"/>
      <c r="G24" s="133"/>
      <c r="H24" s="133"/>
      <c r="I24" s="133"/>
      <c r="J24" s="133"/>
      <c r="K24" s="133"/>
      <c r="L24" s="133"/>
      <c r="M24" s="133"/>
      <c r="N24" s="133"/>
      <c r="O24" s="78" t="str">
        <f>IFERROR(VLOOKUP(CONCATENATE($A$8,$A$12,H23,$A$10),'Analysis table'!$A:$O,15,FALSE),"")</f>
        <v/>
      </c>
    </row>
    <row r="25" spans="6:15" x14ac:dyDescent="0.25">
      <c r="F25" s="133"/>
      <c r="G25" s="133"/>
      <c r="H25" s="133"/>
      <c r="I25" s="133"/>
      <c r="J25" s="133"/>
      <c r="K25" s="133"/>
      <c r="L25" s="133"/>
      <c r="M25" s="133"/>
      <c r="N25" s="133"/>
      <c r="O25" s="78" t="str">
        <f>IFERROR(VLOOKUP(CONCATENATE($A$8,$A$12,H24,$A$10),'Analysis table'!$A:$O,15,FALSE),"")</f>
        <v/>
      </c>
    </row>
    <row r="26" spans="6:15" x14ac:dyDescent="0.25">
      <c r="F26" s="133"/>
      <c r="G26" s="133"/>
      <c r="H26" s="133"/>
      <c r="I26" s="133"/>
      <c r="J26" s="133"/>
      <c r="K26" s="133"/>
      <c r="L26" s="133"/>
      <c r="M26" s="133"/>
      <c r="N26" s="133"/>
      <c r="O26" s="78" t="str">
        <f>IFERROR(VLOOKUP(CONCATENATE($A$8,$A$12,H25,$A$10),'Analysis table'!$A:$O,15,FALSE),"")</f>
        <v/>
      </c>
    </row>
    <row r="27" spans="6:15" x14ac:dyDescent="0.25">
      <c r="F27" s="133"/>
      <c r="G27" s="133"/>
      <c r="H27" s="133"/>
      <c r="I27" s="133"/>
      <c r="J27" s="133"/>
      <c r="K27" s="133"/>
      <c r="L27" s="133"/>
      <c r="M27" s="133"/>
      <c r="N27" s="133"/>
      <c r="O27" s="78" t="str">
        <f>IFERROR(VLOOKUP(CONCATENATE($A$8,$A$12,H26,$A$10),'Analysis table'!$A:$O,15,FALSE),"")</f>
        <v/>
      </c>
    </row>
    <row r="28" spans="6:15" x14ac:dyDescent="0.25">
      <c r="F28" s="133"/>
      <c r="G28" s="133"/>
      <c r="H28" s="133"/>
      <c r="I28" s="133"/>
      <c r="J28" s="133"/>
      <c r="K28" s="133"/>
      <c r="L28" s="133"/>
      <c r="M28" s="133"/>
      <c r="N28" s="133"/>
      <c r="O28" s="78" t="str">
        <f>IFERROR(VLOOKUP(CONCATENATE($A$8,$A$12,H27,$A$10),'Analysis table'!$A:$O,15,FALSE),"")</f>
        <v/>
      </c>
    </row>
    <row r="29" spans="6:15" x14ac:dyDescent="0.25">
      <c r="F29" s="133"/>
      <c r="G29" s="133"/>
      <c r="H29" s="133"/>
      <c r="I29" s="133"/>
      <c r="J29" s="133"/>
      <c r="K29" s="133"/>
      <c r="L29" s="133"/>
      <c r="M29" s="133"/>
      <c r="N29" s="133"/>
      <c r="O29" s="78" t="str">
        <f>IFERROR(VLOOKUP(CONCATENATE($A$8,$A$12,H28,$A$10),'Analysis table'!$A:$O,15,FALSE),"")</f>
        <v/>
      </c>
    </row>
    <row r="30" spans="6:15" x14ac:dyDescent="0.25">
      <c r="F30" s="133"/>
      <c r="G30" s="133"/>
      <c r="H30" s="139"/>
      <c r="I30" s="133"/>
      <c r="J30" s="133"/>
      <c r="K30" s="133"/>
      <c r="L30" s="139"/>
      <c r="M30" s="139"/>
      <c r="N30" s="133"/>
      <c r="O30" s="78" t="str">
        <f>IFERROR(VLOOKUP(CONCATENATE($A$8,$A$12,H29,$A$10),'Analysis table'!$A:$O,15,FALSE),"")</f>
        <v/>
      </c>
    </row>
    <row r="31" spans="6:15" x14ac:dyDescent="0.25">
      <c r="F31" s="133"/>
      <c r="G31" s="198"/>
      <c r="H31" s="199"/>
      <c r="I31" s="198"/>
      <c r="J31" s="198"/>
      <c r="K31" s="198"/>
      <c r="L31" s="199"/>
      <c r="M31" s="139"/>
      <c r="N31" s="133"/>
      <c r="O31"/>
    </row>
    <row r="32" spans="6:15" x14ac:dyDescent="0.25">
      <c r="F32" s="141"/>
      <c r="G32" s="142" t="s">
        <v>48</v>
      </c>
      <c r="H32" s="142" t="s">
        <v>104</v>
      </c>
      <c r="I32" s="143" t="s">
        <v>102</v>
      </c>
      <c r="J32" s="142" t="s">
        <v>110</v>
      </c>
      <c r="K32" s="143" t="s">
        <v>24</v>
      </c>
      <c r="L32" s="143"/>
      <c r="M32" s="144"/>
      <c r="N32" s="139"/>
      <c r="O32"/>
    </row>
    <row r="33" spans="6:15" x14ac:dyDescent="0.25">
      <c r="F33" s="141"/>
      <c r="G33" s="145">
        <f t="shared" ref="G33" si="0">IF(ISBLANK(G7),"",G7)</f>
        <v>43617</v>
      </c>
      <c r="H33" s="143">
        <f>IF(ISBLANK(H7),"",H7)</f>
        <v>17165</v>
      </c>
      <c r="I33" s="142">
        <f>IF(ISBLANK(I7),"",I7)</f>
        <v>16673</v>
      </c>
      <c r="J33" s="146">
        <f>IF(M7="",NA(),M7/100)</f>
        <v>1.0009999999999999</v>
      </c>
      <c r="K33" s="142">
        <f>IF(ISBLANK(L7),"",L7)</f>
        <v>16661</v>
      </c>
      <c r="L33" s="143"/>
      <c r="M33" s="144"/>
      <c r="N33" s="133"/>
    </row>
    <row r="34" spans="6:15" x14ac:dyDescent="0.25">
      <c r="F34" s="141"/>
      <c r="G34" s="145">
        <f t="shared" ref="G34:I34" si="1">IF(ISBLANK(G8),"",G8)</f>
        <v>43709</v>
      </c>
      <c r="H34" s="143">
        <f t="shared" si="1"/>
        <v>17677</v>
      </c>
      <c r="I34" s="142">
        <f t="shared" si="1"/>
        <v>17303</v>
      </c>
      <c r="J34" s="146">
        <f t="shared" ref="J34:J36" si="2">IF(M8="",NA(),M8/100)</f>
        <v>1.008</v>
      </c>
      <c r="K34" s="142">
        <f t="shared" ref="K34:K36" si="3">IF(ISBLANK(L8),"",L8)</f>
        <v>17164</v>
      </c>
      <c r="L34" s="143"/>
      <c r="M34" s="144"/>
      <c r="N34" s="133"/>
      <c r="O34"/>
    </row>
    <row r="35" spans="6:15" x14ac:dyDescent="0.25">
      <c r="F35" s="141"/>
      <c r="G35" s="145">
        <f t="shared" ref="G35:I35" si="4">IF(ISBLANK(G9),"",G9)</f>
        <v>43800</v>
      </c>
      <c r="H35" s="143">
        <f t="shared" si="4"/>
        <v>17561</v>
      </c>
      <c r="I35" s="142">
        <f t="shared" si="4"/>
        <v>17225</v>
      </c>
      <c r="J35" s="146">
        <f t="shared" si="2"/>
        <v>1.0170000000000001</v>
      </c>
      <c r="K35" s="142">
        <f t="shared" si="3"/>
        <v>16934</v>
      </c>
      <c r="L35" s="143"/>
      <c r="M35" s="144"/>
      <c r="N35" s="133"/>
      <c r="O35"/>
    </row>
    <row r="36" spans="6:15" x14ac:dyDescent="0.25">
      <c r="F36" s="141"/>
      <c r="G36" s="145">
        <f t="shared" ref="G36:I36" si="5">IF(ISBLANK(G10),"",G10)</f>
        <v>43891</v>
      </c>
      <c r="H36" s="143">
        <f t="shared" si="5"/>
        <v>18447</v>
      </c>
      <c r="I36" s="142">
        <f t="shared" si="5"/>
        <v>18182</v>
      </c>
      <c r="J36" s="146">
        <f t="shared" si="2"/>
        <v>1.0209999999999999</v>
      </c>
      <c r="K36" s="142">
        <f t="shared" si="3"/>
        <v>17813</v>
      </c>
      <c r="L36" s="143"/>
      <c r="M36" s="144"/>
      <c r="N36" s="133"/>
      <c r="O36"/>
    </row>
    <row r="37" spans="6:15" ht="15" customHeight="1" x14ac:dyDescent="0.25">
      <c r="F37" s="133"/>
      <c r="G37" s="142"/>
      <c r="H37" s="143"/>
      <c r="I37" s="142"/>
      <c r="J37" s="142"/>
      <c r="K37" s="142"/>
      <c r="L37" s="143"/>
      <c r="M37" s="139"/>
      <c r="N37" s="133"/>
      <c r="O37"/>
    </row>
    <row r="38" spans="6:15" ht="15.75" customHeight="1" x14ac:dyDescent="0.25">
      <c r="F38" s="133"/>
      <c r="G38" s="133"/>
      <c r="H38" s="139"/>
      <c r="I38" s="133"/>
      <c r="J38" s="133"/>
      <c r="K38" s="133"/>
      <c r="L38" s="139"/>
      <c r="M38" s="139"/>
      <c r="N38" s="139"/>
      <c r="O38"/>
    </row>
    <row r="39" spans="6:15" ht="8.25" customHeight="1" x14ac:dyDescent="0.25">
      <c r="F39" s="133"/>
      <c r="G39" s="133"/>
      <c r="H39" s="139"/>
      <c r="I39" s="133"/>
      <c r="J39" s="133"/>
      <c r="K39" s="133"/>
      <c r="L39" s="139"/>
      <c r="M39" s="139"/>
      <c r="N39" s="139"/>
    </row>
    <row r="40" spans="6:15" ht="15.75" customHeight="1" x14ac:dyDescent="0.25">
      <c r="F40" s="133"/>
      <c r="G40" s="133"/>
      <c r="H40" s="139"/>
      <c r="I40" s="133"/>
      <c r="J40" s="133"/>
      <c r="K40" s="133"/>
      <c r="L40" s="139"/>
      <c r="M40" s="139"/>
      <c r="N40" s="139"/>
    </row>
    <row r="41" spans="6:15" ht="15" customHeight="1" x14ac:dyDescent="0.25"/>
    <row r="42" spans="6:15" ht="8.25" customHeight="1" x14ac:dyDescent="0.25"/>
    <row r="43" spans="6:15" ht="15" customHeight="1" x14ac:dyDescent="0.25"/>
    <row r="44" spans="6:15" ht="15" customHeight="1" x14ac:dyDescent="0.25"/>
    <row r="45" spans="6:15" ht="21.75" customHeight="1" x14ac:dyDescent="0.25">
      <c r="H45" s="234"/>
      <c r="I45" s="231"/>
      <c r="J45" s="231"/>
      <c r="K45" s="231"/>
      <c r="L45" s="234"/>
      <c r="M45" s="234"/>
      <c r="N45" s="233" t="s">
        <v>163</v>
      </c>
    </row>
    <row r="46" spans="6:15" ht="15" customHeight="1" x14ac:dyDescent="0.25">
      <c r="H46" s="234"/>
      <c r="I46" s="231"/>
      <c r="J46" s="206"/>
      <c r="K46" s="231"/>
      <c r="L46" s="235"/>
      <c r="M46" s="234"/>
      <c r="O46" s="205"/>
    </row>
  </sheetData>
  <sheetProtection algorithmName="SHA-512" hashValue="YQs9IQq+1Hqk6XpcwLcy7L89n3wEpklIizb8F9zAGVAnd/uzU8EYqIAg3nxq9QWSme/DX2+UbGGZGp67tfCpZQ==" saltValue="7gQDu/CfSEP1it0zaoI3vQ==" spinCount="100000" sheet="1" objects="1" scenarios="1" selectLockedCells="1" pivotTables="0"/>
  <mergeCells count="5">
    <mergeCell ref="A1:C5"/>
    <mergeCell ref="F2:N4"/>
    <mergeCell ref="O7:P7"/>
    <mergeCell ref="O8:P8"/>
    <mergeCell ref="O9:P9"/>
  </mergeCells>
  <conditionalFormatting sqref="O10:O30 N7:N14">
    <cfRule type="cellIs" dxfId="38" priority="13" operator="equal">
      <formula>"N"</formula>
    </cfRule>
  </conditionalFormatting>
  <conditionalFormatting pivot="1" sqref="M7:M10">
    <cfRule type="cellIs" dxfId="37" priority="2" operator="greaterThan">
      <formula>105</formula>
    </cfRule>
  </conditionalFormatting>
  <conditionalFormatting pivot="1" sqref="M7:M10">
    <cfRule type="cellIs" dxfId="36" priority="1" operator="lessThan">
      <formula>95</formula>
    </cfRule>
  </conditionalFormatting>
  <hyperlinks>
    <hyperlink ref="O9" location="Introduction!A1" display="Review quarters" xr:uid="{00000000-0004-0000-0500-000000000000}"/>
    <hyperlink ref="O8" location="'Review quarters'!A1" display="Back to index" xr:uid="{00000000-0004-0000-0500-000001000000}"/>
    <hyperlink ref="N45" r:id="rId5" display="&lt;https://www.ncver.edu.au/publications/publications/all-publications/a-guide-to-the-apprentices-and-trainees-estimates-review-dashboard&gt;." xr:uid="{00000000-0004-0000-0500-000002000000}"/>
  </hyperlinks>
  <pageMargins left="0.7" right="0.7" top="0.75" bottom="0.75" header="0.3" footer="0.3"/>
  <pageSetup paperSize="9" orientation="portrait" r:id="rId6"/>
  <drawing r:id="rId7"/>
  <extLst>
    <ext xmlns:x14="http://schemas.microsoft.com/office/spreadsheetml/2009/9/main" uri="{A8765BA9-456A-4dab-B4F3-ACF838C121DE}">
      <x14:slicerList>
        <x14:slicer r:id="rId8"/>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1:Q45"/>
  <sheetViews>
    <sheetView showGridLines="0" showRowColHeaders="0" zoomScale="90" zoomScaleNormal="90" workbookViewId="0">
      <selection activeCell="P15" sqref="P15:Q15"/>
    </sheetView>
  </sheetViews>
  <sheetFormatPr defaultRowHeight="15" x14ac:dyDescent="0.25"/>
  <cols>
    <col min="1" max="1" width="3.28515625" customWidth="1"/>
    <col min="2" max="2" width="7.28515625" customWidth="1"/>
    <col min="3" max="3" width="18" customWidth="1"/>
    <col min="4" max="9" width="10.5703125" customWidth="1"/>
    <col min="10" max="10" width="11.7109375" customWidth="1"/>
    <col min="11" max="14" width="10.5703125" customWidth="1"/>
    <col min="15" max="15" width="11.140625" customWidth="1"/>
    <col min="16" max="16" width="12.140625" customWidth="1"/>
  </cols>
  <sheetData>
    <row r="1" spans="2:17" ht="12" customHeight="1" x14ac:dyDescent="0.25"/>
    <row r="2" spans="2:17" ht="15" customHeight="1" x14ac:dyDescent="0.25">
      <c r="B2" s="269" t="s">
        <v>126</v>
      </c>
      <c r="C2" s="269"/>
      <c r="D2" s="269"/>
      <c r="E2" s="269"/>
      <c r="F2" s="269"/>
      <c r="G2" s="269"/>
      <c r="H2" s="269"/>
      <c r="I2" s="269"/>
      <c r="J2" s="269"/>
      <c r="K2" s="269"/>
      <c r="L2" s="269"/>
      <c r="M2" s="269"/>
      <c r="N2" s="269"/>
      <c r="O2" s="269"/>
    </row>
    <row r="3" spans="2:17" ht="15" customHeight="1" x14ac:dyDescent="0.25">
      <c r="B3" s="269"/>
      <c r="C3" s="269"/>
      <c r="D3" s="269"/>
      <c r="E3" s="269"/>
      <c r="F3" s="269"/>
      <c r="G3" s="269"/>
      <c r="H3" s="269"/>
      <c r="I3" s="269"/>
      <c r="J3" s="269"/>
      <c r="K3" s="269"/>
      <c r="L3" s="269"/>
      <c r="M3" s="269"/>
      <c r="N3" s="269"/>
      <c r="O3" s="269"/>
    </row>
    <row r="4" spans="2:17" ht="6" customHeight="1" x14ac:dyDescent="0.25">
      <c r="B4" s="269"/>
      <c r="C4" s="269"/>
      <c r="D4" s="269"/>
      <c r="E4" s="269"/>
      <c r="F4" s="269"/>
      <c r="G4" s="269"/>
      <c r="H4" s="269"/>
      <c r="I4" s="269"/>
      <c r="J4" s="269"/>
      <c r="K4" s="269"/>
      <c r="L4" s="269"/>
      <c r="M4" s="269"/>
      <c r="N4" s="269"/>
      <c r="O4" s="269"/>
    </row>
    <row r="5" spans="2:17" hidden="1" x14ac:dyDescent="0.25">
      <c r="E5" s="359"/>
      <c r="F5" s="359"/>
      <c r="G5" s="359"/>
      <c r="H5" s="359"/>
    </row>
    <row r="6" spans="2:17" ht="15.75" hidden="1" thickBot="1" x14ac:dyDescent="0.3"/>
    <row r="7" spans="2:17" ht="15" hidden="1" customHeight="1" x14ac:dyDescent="0.25">
      <c r="E7" s="360" t="s">
        <v>93</v>
      </c>
      <c r="F7" s="361"/>
      <c r="G7" s="361"/>
      <c r="H7" s="362"/>
    </row>
    <row r="8" spans="2:17" ht="15.75" hidden="1" thickBot="1" x14ac:dyDescent="0.3">
      <c r="E8" s="363"/>
      <c r="F8" s="364"/>
      <c r="G8" s="364"/>
      <c r="H8" s="365"/>
    </row>
    <row r="9" spans="2:17" hidden="1" x14ac:dyDescent="0.25">
      <c r="E9" s="1"/>
      <c r="F9" s="1"/>
      <c r="G9" s="1"/>
      <c r="H9" s="1"/>
    </row>
    <row r="10" spans="2:17" hidden="1" x14ac:dyDescent="0.25">
      <c r="E10" s="353" t="s">
        <v>40</v>
      </c>
      <c r="F10" s="354"/>
      <c r="G10" s="355"/>
      <c r="H10" s="105">
        <v>111</v>
      </c>
    </row>
    <row r="11" spans="2:17" ht="15" hidden="1" customHeight="1" x14ac:dyDescent="0.25">
      <c r="E11" s="356" t="s">
        <v>47</v>
      </c>
      <c r="F11" s="357"/>
      <c r="G11" s="358"/>
      <c r="H11" s="33">
        <f>VLOOKUP($H$10,'Data validation'!$E:$K,7,0)</f>
        <v>44531</v>
      </c>
    </row>
    <row r="12" spans="2:17" hidden="1" x14ac:dyDescent="0.25">
      <c r="E12" s="15"/>
      <c r="F12" s="15"/>
      <c r="G12" s="15"/>
      <c r="H12" s="14"/>
    </row>
    <row r="13" spans="2:17" ht="12" customHeight="1" x14ac:dyDescent="0.25">
      <c r="C13" s="1"/>
      <c r="D13" s="1"/>
      <c r="E13" s="1"/>
      <c r="F13" s="1"/>
      <c r="G13" s="1"/>
    </row>
    <row r="14" spans="2:17" ht="18" x14ac:dyDescent="0.25">
      <c r="B14" s="270" t="s">
        <v>83</v>
      </c>
      <c r="C14" s="270"/>
      <c r="D14" s="270"/>
      <c r="E14" s="270"/>
      <c r="F14" s="270"/>
      <c r="G14" s="270"/>
      <c r="H14" s="270"/>
      <c r="I14" s="270"/>
      <c r="J14" s="270"/>
      <c r="K14" s="270"/>
      <c r="L14" s="270"/>
      <c r="M14" s="270"/>
      <c r="N14" s="270"/>
      <c r="O14" s="270"/>
    </row>
    <row r="15" spans="2:17" ht="15" customHeight="1" x14ac:dyDescent="0.25">
      <c r="B15" s="133"/>
      <c r="C15" s="133"/>
      <c r="D15" s="133"/>
      <c r="E15" s="133"/>
      <c r="F15" s="133"/>
      <c r="G15" s="133"/>
      <c r="H15" s="133"/>
      <c r="I15" s="133"/>
      <c r="J15" s="133"/>
      <c r="K15" s="133"/>
      <c r="N15" s="133"/>
      <c r="P15" s="352" t="s">
        <v>90</v>
      </c>
      <c r="Q15" s="352"/>
    </row>
    <row r="16" spans="2:17" ht="15.75" customHeight="1" x14ac:dyDescent="0.25">
      <c r="B16" s="133"/>
      <c r="C16" s="164" t="s">
        <v>39</v>
      </c>
      <c r="D16" s="165">
        <f>$H$10-7</f>
        <v>104</v>
      </c>
      <c r="E16" s="165">
        <f>$H$10-6</f>
        <v>105</v>
      </c>
      <c r="F16" s="165">
        <f>$H$10-5</f>
        <v>106</v>
      </c>
      <c r="G16" s="165">
        <f>$H$10-4</f>
        <v>107</v>
      </c>
      <c r="H16" s="165">
        <f>$H$10-3</f>
        <v>108</v>
      </c>
      <c r="I16" s="165">
        <f>$H$10-2</f>
        <v>109</v>
      </c>
      <c r="J16" s="165">
        <f>$H$10-1</f>
        <v>110</v>
      </c>
      <c r="K16" s="165">
        <f>$H$10</f>
        <v>111</v>
      </c>
      <c r="N16" s="134"/>
      <c r="O16" s="134"/>
      <c r="P16" s="352" t="s">
        <v>92</v>
      </c>
      <c r="Q16" s="352"/>
    </row>
    <row r="17" spans="2:16" ht="15" customHeight="1" x14ac:dyDescent="0.25">
      <c r="B17" s="133"/>
      <c r="C17" s="164" t="s">
        <v>81</v>
      </c>
      <c r="D17" s="166">
        <f>VLOOKUP(D$16,'Data validation'!$E:$K,4,FALSE)</f>
        <v>43983</v>
      </c>
      <c r="E17" s="166">
        <f>VLOOKUP(E$16,'Data validation'!$E:$K,4,FALSE)</f>
        <v>44075</v>
      </c>
      <c r="F17" s="166">
        <f>VLOOKUP(F$16,'Data validation'!$E:$K,4,FALSE)</f>
        <v>44166</v>
      </c>
      <c r="G17" s="166">
        <f>VLOOKUP(G$16,'Data validation'!$E:$K,4,FALSE)</f>
        <v>44256</v>
      </c>
      <c r="H17" s="166">
        <f>VLOOKUP(H$16,'Data validation'!$E:$K,4,FALSE)</f>
        <v>44348</v>
      </c>
      <c r="I17" s="166">
        <f>VLOOKUP(I$16,'Data validation'!$E:$K,4,FALSE)</f>
        <v>44440</v>
      </c>
      <c r="J17" s="166">
        <f>VLOOKUP(J$16,'Data validation'!$E:$K,4,FALSE)</f>
        <v>44531</v>
      </c>
      <c r="K17" s="166">
        <f>VLOOKUP(K$16,'Data validation'!$E:$K,4,FALSE)</f>
        <v>44621</v>
      </c>
      <c r="L17" s="133"/>
      <c r="M17" s="133"/>
      <c r="N17" s="134"/>
      <c r="O17" s="134"/>
    </row>
    <row r="18" spans="2:16" ht="15" customHeight="1" thickBot="1" x14ac:dyDescent="0.3">
      <c r="B18" s="133"/>
      <c r="C18" s="164" t="s">
        <v>82</v>
      </c>
      <c r="D18" s="167">
        <f>VLOOKUP(D$16,'Data validation'!$E:$K,7,FALSE)</f>
        <v>43891</v>
      </c>
      <c r="E18" s="167">
        <f>VLOOKUP(E$16,'Data validation'!$E:$K,7,FALSE)</f>
        <v>43983</v>
      </c>
      <c r="F18" s="167">
        <f>VLOOKUP(F$16,'Data validation'!$E:$K,7,FALSE)</f>
        <v>44075</v>
      </c>
      <c r="G18" s="167">
        <f>VLOOKUP(G$16,'Data validation'!$E:$K,7,FALSE)</f>
        <v>44166</v>
      </c>
      <c r="H18" s="167">
        <f>VLOOKUP(H$16,'Data validation'!$E:$K,7,FALSE)</f>
        <v>44256</v>
      </c>
      <c r="I18" s="167">
        <f>VLOOKUP(I$16,'Data validation'!$E:$K,7,FALSE)</f>
        <v>44348</v>
      </c>
      <c r="J18" s="167">
        <f>VLOOKUP(J$16,'Data validation'!$E:$K,7,FALSE)</f>
        <v>44440</v>
      </c>
      <c r="K18" s="167">
        <f>VLOOKUP(K$16,'Data validation'!$E:$K,7,FALSE)</f>
        <v>44531</v>
      </c>
      <c r="L18" s="133"/>
      <c r="M18" s="133"/>
      <c r="N18" s="133"/>
      <c r="O18" s="133"/>
    </row>
    <row r="19" spans="2:16" ht="25.5" customHeight="1" x14ac:dyDescent="0.25">
      <c r="B19" s="349" t="s">
        <v>38</v>
      </c>
      <c r="C19" s="168">
        <f>E18</f>
        <v>43983</v>
      </c>
      <c r="D19" s="169" t="s">
        <v>32</v>
      </c>
      <c r="E19" s="170" t="s">
        <v>31</v>
      </c>
      <c r="F19" s="170" t="s">
        <v>120</v>
      </c>
      <c r="G19" s="170" t="s">
        <v>121</v>
      </c>
      <c r="H19" s="171" t="s">
        <v>24</v>
      </c>
      <c r="I19" s="172"/>
      <c r="J19" s="172"/>
      <c r="K19" s="173"/>
      <c r="L19" s="133"/>
      <c r="M19" s="133"/>
      <c r="N19" s="133"/>
      <c r="O19" s="133"/>
    </row>
    <row r="20" spans="2:16" ht="25.5" customHeight="1" x14ac:dyDescent="0.25">
      <c r="B20" s="350"/>
      <c r="C20" s="174">
        <f>F18</f>
        <v>44075</v>
      </c>
      <c r="D20" s="175"/>
      <c r="E20" s="176" t="s">
        <v>32</v>
      </c>
      <c r="F20" s="176" t="s">
        <v>31</v>
      </c>
      <c r="G20" s="176" t="s">
        <v>120</v>
      </c>
      <c r="H20" s="176" t="s">
        <v>121</v>
      </c>
      <c r="I20" s="177" t="s">
        <v>24</v>
      </c>
      <c r="J20" s="178"/>
      <c r="K20" s="179"/>
      <c r="L20" s="133"/>
      <c r="M20" s="133"/>
      <c r="N20" s="133"/>
      <c r="O20" s="133"/>
    </row>
    <row r="21" spans="2:16" ht="25.5" customHeight="1" x14ac:dyDescent="0.25">
      <c r="B21" s="350"/>
      <c r="C21" s="174">
        <f>G18</f>
        <v>44166</v>
      </c>
      <c r="D21" s="180"/>
      <c r="E21" s="178"/>
      <c r="F21" s="176" t="s">
        <v>32</v>
      </c>
      <c r="G21" s="176" t="s">
        <v>31</v>
      </c>
      <c r="H21" s="176" t="s">
        <v>120</v>
      </c>
      <c r="I21" s="176" t="s">
        <v>121</v>
      </c>
      <c r="J21" s="177" t="s">
        <v>24</v>
      </c>
      <c r="K21" s="179"/>
      <c r="L21" s="133"/>
      <c r="M21" s="133"/>
      <c r="N21" s="133"/>
      <c r="O21" s="133"/>
    </row>
    <row r="22" spans="2:16" ht="25.5" customHeight="1" thickBot="1" x14ac:dyDescent="0.3">
      <c r="B22" s="351"/>
      <c r="C22" s="181">
        <f>H18</f>
        <v>44256</v>
      </c>
      <c r="D22" s="182"/>
      <c r="E22" s="183"/>
      <c r="F22" s="183"/>
      <c r="G22" s="184" t="s">
        <v>32</v>
      </c>
      <c r="H22" s="184" t="s">
        <v>31</v>
      </c>
      <c r="I22" s="184" t="s">
        <v>120</v>
      </c>
      <c r="J22" s="184" t="s">
        <v>121</v>
      </c>
      <c r="K22" s="185" t="s">
        <v>24</v>
      </c>
      <c r="L22" s="133"/>
      <c r="M22" s="133"/>
      <c r="N22" s="133"/>
      <c r="O22" s="133"/>
    </row>
    <row r="23" spans="2:16" ht="12" customHeight="1" x14ac:dyDescent="0.25">
      <c r="B23" s="133"/>
      <c r="C23" s="134"/>
      <c r="D23" s="134"/>
      <c r="E23" s="134"/>
      <c r="F23" s="134"/>
      <c r="G23" s="134"/>
      <c r="H23" s="133"/>
      <c r="I23" s="133"/>
      <c r="J23" s="133"/>
      <c r="K23" s="133"/>
      <c r="L23" s="133"/>
      <c r="M23" s="133"/>
      <c r="N23" s="133"/>
      <c r="O23" s="133"/>
      <c r="P23" s="36"/>
    </row>
    <row r="24" spans="2:16" ht="18" x14ac:dyDescent="0.25">
      <c r="B24" s="270" t="s">
        <v>84</v>
      </c>
      <c r="C24" s="270"/>
      <c r="D24" s="270"/>
      <c r="E24" s="270"/>
      <c r="F24" s="270"/>
      <c r="G24" s="270"/>
      <c r="H24" s="270"/>
      <c r="I24" s="270"/>
      <c r="J24" s="270"/>
      <c r="K24" s="270"/>
      <c r="L24" s="270"/>
      <c r="M24" s="270"/>
      <c r="N24" s="270"/>
      <c r="O24" s="270"/>
      <c r="P24" s="104"/>
    </row>
    <row r="25" spans="2:16" ht="12" customHeight="1" x14ac:dyDescent="0.25">
      <c r="B25" s="133"/>
      <c r="C25" s="135"/>
      <c r="D25" s="135"/>
      <c r="E25" s="135"/>
      <c r="F25" s="135"/>
      <c r="G25" s="135"/>
      <c r="H25" s="135"/>
      <c r="I25" s="135"/>
      <c r="J25" s="135"/>
      <c r="K25" s="135"/>
      <c r="L25" s="135"/>
      <c r="M25" s="135"/>
      <c r="N25" s="135"/>
      <c r="O25" s="135"/>
      <c r="P25" s="34"/>
    </row>
    <row r="26" spans="2:16" x14ac:dyDescent="0.25">
      <c r="B26" s="133"/>
      <c r="C26" s="164" t="s">
        <v>39</v>
      </c>
      <c r="D26" s="186">
        <f>$H$10-11</f>
        <v>100</v>
      </c>
      <c r="E26" s="186">
        <f>$H$10-10</f>
        <v>101</v>
      </c>
      <c r="F26" s="186">
        <f>$H$10-9</f>
        <v>102</v>
      </c>
      <c r="G26" s="186">
        <f>$H$10-8</f>
        <v>103</v>
      </c>
      <c r="H26" s="165">
        <f>$H$10-7</f>
        <v>104</v>
      </c>
      <c r="I26" s="165">
        <f>$H$10-6</f>
        <v>105</v>
      </c>
      <c r="J26" s="165">
        <f>$H$10-5</f>
        <v>106</v>
      </c>
      <c r="K26" s="165">
        <f>$H$10-4</f>
        <v>107</v>
      </c>
      <c r="L26" s="165">
        <f>$H$10-3</f>
        <v>108</v>
      </c>
      <c r="M26" s="165">
        <f>$H$10-2</f>
        <v>109</v>
      </c>
      <c r="N26" s="165">
        <f>$H$10-1</f>
        <v>110</v>
      </c>
      <c r="O26" s="165">
        <f>$H$10</f>
        <v>111</v>
      </c>
      <c r="P26" s="34"/>
    </row>
    <row r="27" spans="2:16" x14ac:dyDescent="0.25">
      <c r="B27" s="133"/>
      <c r="C27" s="164" t="s">
        <v>81</v>
      </c>
      <c r="D27" s="166">
        <f>VLOOKUP(D$26,'Data validation'!$E:$K,4,FALSE)</f>
        <v>43617</v>
      </c>
      <c r="E27" s="166">
        <f>VLOOKUP(E$26,'Data validation'!$E:$K,4,FALSE)</f>
        <v>43709</v>
      </c>
      <c r="F27" s="166">
        <f>VLOOKUP(F$26,'Data validation'!$E:$K,4,FALSE)</f>
        <v>43800</v>
      </c>
      <c r="G27" s="166">
        <f>VLOOKUP(G$26,'Data validation'!$E:$K,4,FALSE)</f>
        <v>43891</v>
      </c>
      <c r="H27" s="166">
        <f>VLOOKUP(H$26,'Data validation'!$E:$K,4,FALSE)</f>
        <v>43983</v>
      </c>
      <c r="I27" s="166">
        <f>VLOOKUP(I$26,'Data validation'!$E:$K,4,FALSE)</f>
        <v>44075</v>
      </c>
      <c r="J27" s="166">
        <f>VLOOKUP(J$26,'Data validation'!$E:$K,4,FALSE)</f>
        <v>44166</v>
      </c>
      <c r="K27" s="166">
        <f>VLOOKUP(K$26,'Data validation'!$E:$K,4,FALSE)</f>
        <v>44256</v>
      </c>
      <c r="L27" s="166">
        <f>VLOOKUP(L$26,'Data validation'!$E:$K,4,FALSE)</f>
        <v>44348</v>
      </c>
      <c r="M27" s="166">
        <f>VLOOKUP(M$26,'Data validation'!$E:$K,4,FALSE)</f>
        <v>44440</v>
      </c>
      <c r="N27" s="166">
        <f>VLOOKUP(N$26,'Data validation'!$E:$K,4,FALSE)</f>
        <v>44531</v>
      </c>
      <c r="O27" s="166">
        <f>VLOOKUP(O$26,'Data validation'!$E:$K,4,FALSE)</f>
        <v>44621</v>
      </c>
      <c r="P27" s="34"/>
    </row>
    <row r="28" spans="2:16" ht="15" customHeight="1" thickBot="1" x14ac:dyDescent="0.3">
      <c r="B28" s="133"/>
      <c r="C28" s="164" t="s">
        <v>82</v>
      </c>
      <c r="D28" s="167">
        <f>VLOOKUP(D$26,'Data validation'!$E:$K,7,FALSE)</f>
        <v>43525</v>
      </c>
      <c r="E28" s="167">
        <f>VLOOKUP(E$26,'Data validation'!$E:$K,7,FALSE)</f>
        <v>43617</v>
      </c>
      <c r="F28" s="167">
        <f>VLOOKUP(F$26,'Data validation'!$E:$K,7,FALSE)</f>
        <v>43709</v>
      </c>
      <c r="G28" s="167">
        <f>VLOOKUP(G$26,'Data validation'!$E:$K,7,FALSE)</f>
        <v>43800</v>
      </c>
      <c r="H28" s="167">
        <f>VLOOKUP(H$26,'Data validation'!$E:$K,7,FALSE)</f>
        <v>43891</v>
      </c>
      <c r="I28" s="167">
        <f>VLOOKUP(I$26,'Data validation'!$E:$K,7,FALSE)</f>
        <v>43983</v>
      </c>
      <c r="J28" s="167">
        <f>VLOOKUP(J$26,'Data validation'!$E:$K,7,FALSE)</f>
        <v>44075</v>
      </c>
      <c r="K28" s="167">
        <f>VLOOKUP(K$26,'Data validation'!$E:$K,7,FALSE)</f>
        <v>44166</v>
      </c>
      <c r="L28" s="167">
        <f>VLOOKUP(L$26,'Data validation'!$E:$K,7,FALSE)</f>
        <v>44256</v>
      </c>
      <c r="M28" s="167">
        <f>VLOOKUP(M$26,'Data validation'!$E:$K,7,FALSE)</f>
        <v>44348</v>
      </c>
      <c r="N28" s="167">
        <f>VLOOKUP(N$26,'Data validation'!$E:$K,7,FALSE)</f>
        <v>44440</v>
      </c>
      <c r="O28" s="167">
        <f>VLOOKUP(O$26,'Data validation'!$E:$K,7,FALSE)</f>
        <v>44531</v>
      </c>
      <c r="P28" s="34"/>
    </row>
    <row r="29" spans="2:16" ht="25.5" customHeight="1" thickBot="1" x14ac:dyDescent="0.3">
      <c r="B29" s="349" t="s">
        <v>38</v>
      </c>
      <c r="C29" s="168">
        <f>E28</f>
        <v>43617</v>
      </c>
      <c r="D29" s="187" t="s">
        <v>32</v>
      </c>
      <c r="E29" s="188" t="s">
        <v>31</v>
      </c>
      <c r="F29" s="188" t="s">
        <v>120</v>
      </c>
      <c r="G29" s="188" t="s">
        <v>121</v>
      </c>
      <c r="H29" s="188" t="s">
        <v>33</v>
      </c>
      <c r="I29" s="188" t="s">
        <v>34</v>
      </c>
      <c r="J29" s="188" t="s">
        <v>35</v>
      </c>
      <c r="K29" s="188" t="s">
        <v>36</v>
      </c>
      <c r="L29" s="189" t="s">
        <v>24</v>
      </c>
      <c r="M29" s="172"/>
      <c r="N29" s="172"/>
      <c r="O29" s="173"/>
      <c r="P29" s="9"/>
    </row>
    <row r="30" spans="2:16" ht="25.5" customHeight="1" thickBot="1" x14ac:dyDescent="0.3">
      <c r="B30" s="350"/>
      <c r="C30" s="174">
        <f>F28</f>
        <v>43709</v>
      </c>
      <c r="D30" s="190"/>
      <c r="E30" s="191" t="s">
        <v>32</v>
      </c>
      <c r="F30" s="191" t="s">
        <v>31</v>
      </c>
      <c r="G30" s="191" t="s">
        <v>120</v>
      </c>
      <c r="H30" s="191" t="s">
        <v>121</v>
      </c>
      <c r="I30" s="191" t="s">
        <v>33</v>
      </c>
      <c r="J30" s="191" t="s">
        <v>34</v>
      </c>
      <c r="K30" s="191" t="s">
        <v>35</v>
      </c>
      <c r="L30" s="191" t="s">
        <v>36</v>
      </c>
      <c r="M30" s="177" t="s">
        <v>24</v>
      </c>
      <c r="N30" s="178"/>
      <c r="O30" s="179"/>
      <c r="P30" s="9"/>
    </row>
    <row r="31" spans="2:16" ht="25.5" customHeight="1" thickBot="1" x14ac:dyDescent="0.3">
      <c r="B31" s="350"/>
      <c r="C31" s="174">
        <f>G28</f>
        <v>43800</v>
      </c>
      <c r="D31" s="192"/>
      <c r="E31" s="193"/>
      <c r="F31" s="191" t="s">
        <v>32</v>
      </c>
      <c r="G31" s="191" t="s">
        <v>31</v>
      </c>
      <c r="H31" s="191" t="s">
        <v>120</v>
      </c>
      <c r="I31" s="191" t="s">
        <v>121</v>
      </c>
      <c r="J31" s="191" t="s">
        <v>33</v>
      </c>
      <c r="K31" s="191" t="s">
        <v>34</v>
      </c>
      <c r="L31" s="191" t="s">
        <v>35</v>
      </c>
      <c r="M31" s="191" t="s">
        <v>36</v>
      </c>
      <c r="N31" s="177" t="s">
        <v>24</v>
      </c>
      <c r="O31" s="179"/>
      <c r="P31" s="9"/>
    </row>
    <row r="32" spans="2:16" ht="25.5" customHeight="1" thickBot="1" x14ac:dyDescent="0.3">
      <c r="B32" s="351"/>
      <c r="C32" s="181">
        <f>H28</f>
        <v>43891</v>
      </c>
      <c r="D32" s="182"/>
      <c r="E32" s="183"/>
      <c r="F32" s="183"/>
      <c r="G32" s="184" t="s">
        <v>32</v>
      </c>
      <c r="H32" s="184" t="s">
        <v>31</v>
      </c>
      <c r="I32" s="184" t="s">
        <v>120</v>
      </c>
      <c r="J32" s="184" t="s">
        <v>121</v>
      </c>
      <c r="K32" s="184" t="s">
        <v>33</v>
      </c>
      <c r="L32" s="184" t="s">
        <v>34</v>
      </c>
      <c r="M32" s="184" t="s">
        <v>35</v>
      </c>
      <c r="N32" s="184" t="s">
        <v>36</v>
      </c>
      <c r="O32" s="185" t="s">
        <v>24</v>
      </c>
      <c r="P32" s="9"/>
    </row>
    <row r="33" spans="2:16" ht="12" customHeight="1" x14ac:dyDescent="0.25">
      <c r="C33" s="7"/>
      <c r="D33" s="9"/>
      <c r="E33" s="8"/>
      <c r="F33" s="8"/>
      <c r="G33" s="8"/>
      <c r="H33" s="8"/>
      <c r="I33" s="8"/>
      <c r="J33" s="8"/>
      <c r="K33" s="8"/>
      <c r="L33" s="8"/>
      <c r="M33" s="8"/>
      <c r="N33" s="10"/>
      <c r="O33" s="11"/>
      <c r="P33" s="12"/>
    </row>
    <row r="34" spans="2:16" ht="18" x14ac:dyDescent="0.25">
      <c r="B34" s="270" t="s">
        <v>129</v>
      </c>
      <c r="C34" s="270"/>
      <c r="D34" s="270"/>
      <c r="E34" s="270"/>
      <c r="F34" s="270"/>
      <c r="G34" s="270"/>
      <c r="H34" s="270"/>
      <c r="I34" s="270"/>
      <c r="J34" s="270"/>
      <c r="K34" s="270"/>
      <c r="L34" s="270"/>
      <c r="M34" s="270"/>
      <c r="N34" s="270"/>
      <c r="O34" s="270"/>
    </row>
    <row r="35" spans="2:16" ht="12" customHeight="1" x14ac:dyDescent="0.25">
      <c r="C35" s="7"/>
      <c r="D35" s="9"/>
      <c r="E35" s="8"/>
      <c r="F35" s="8"/>
      <c r="G35" s="8"/>
      <c r="H35" s="8"/>
      <c r="I35" s="8"/>
      <c r="J35" s="8"/>
      <c r="K35" s="8"/>
      <c r="L35" s="8"/>
      <c r="M35" s="8"/>
      <c r="N35" s="10"/>
      <c r="O35" s="11"/>
      <c r="P35" s="12"/>
    </row>
    <row r="36" spans="2:16" ht="15" customHeight="1" x14ac:dyDescent="0.25">
      <c r="B36" s="346" t="s">
        <v>119</v>
      </c>
      <c r="C36" s="347"/>
      <c r="D36" s="347"/>
      <c r="E36" s="347"/>
      <c r="F36" s="347"/>
      <c r="G36" s="347"/>
      <c r="H36" s="347"/>
      <c r="I36" s="347"/>
      <c r="J36" s="347"/>
      <c r="K36" s="347"/>
      <c r="L36" s="347"/>
      <c r="M36" s="347"/>
      <c r="N36" s="347"/>
      <c r="O36" s="348"/>
    </row>
    <row r="37" spans="2:16" ht="12.75" customHeight="1" x14ac:dyDescent="0.25">
      <c r="B37" s="340"/>
      <c r="C37" s="341"/>
      <c r="D37" s="341"/>
      <c r="E37" s="341"/>
      <c r="F37" s="341"/>
      <c r="G37" s="341"/>
      <c r="H37" s="341"/>
      <c r="I37" s="341"/>
      <c r="J37" s="341"/>
      <c r="K37" s="341"/>
      <c r="L37" s="341"/>
      <c r="M37" s="341"/>
      <c r="N37" s="341"/>
      <c r="O37" s="342"/>
    </row>
    <row r="38" spans="2:16" ht="18" customHeight="1" x14ac:dyDescent="0.25">
      <c r="B38" s="158"/>
      <c r="C38" s="159"/>
      <c r="D38" s="159"/>
      <c r="E38" s="159"/>
      <c r="F38" s="159"/>
      <c r="G38" s="159"/>
      <c r="H38" s="159"/>
      <c r="I38" s="159"/>
      <c r="J38" s="159"/>
      <c r="K38" s="159"/>
      <c r="L38" s="159"/>
      <c r="M38" s="159"/>
      <c r="N38" s="159"/>
      <c r="O38" s="160"/>
    </row>
    <row r="39" spans="2:16" ht="15" customHeight="1" x14ac:dyDescent="0.25">
      <c r="B39" s="340" t="str">
        <f>"For example, for commencements and completions above we have the set of review quarters from "&amp;TEXT(C19,"mmm")&amp;"-"&amp;TEXT(C19,"yyy")&amp;" to "&amp;TEXT(C22,"mmm")&amp;"-"&amp;TEXT(C22,"yyy")&amp;" and which collections we use to calculate the initial, first revision and second revision estimates, and the quarter in which the final count emerge. For example, the first time we receive data relating to the "&amp;TEXT(C19,"mmm")&amp;"-"&amp;TEXT(C19,"yyy")&amp;" quarter is in Collection "&amp;D16&amp;", but we do not report on this data. The first time we report on this data is in the next quarter, "&amp;TEXT(C20,"mmm")&amp;"-"&amp;TEXT(C20,"yyy")&amp;", after having received the data for Collection "&amp;E16&amp;". An initial estimate is published for this quarter. The initial estimate then gets revised over the next two collections (Collections "&amp;F16&amp;" and "&amp;G16&amp;"), before the final count emerges and gets reported in Collection "&amp;H16&amp;". Therefore, we can  review the initial and first revision estimates from quarters "&amp;TEXT(C19,"mmm")&amp;"-"&amp;TEXT(C19,"yyy")&amp;" to "&amp;TEXT(C22,"mmm")&amp;"-"&amp;TEXT(C22,"yyy")&amp;" since the final counts for these quarters have been published, with Collection "&amp;K16&amp;" being the final count for quarter "&amp;TEXT(C22,"mmm")&amp;"-"&amp;TEXT(C22,"yyy")&amp;"."</f>
        <v>For example, for commencements and completions above we have the set of review quarters from Jun-2020 to Mar-2021 and which collections we use to calculate the initial, first revision and second revision estimates, and the quarter in which the final count emerge. For example, the first time we receive data relating to the Jun-2020 quarter is in Collection 104, but we do not report on this data. The first time we report on this data is in the next quarter, Sep-2020, after having received the data for Collection 105. An initial estimate is published for this quarter. The initial estimate then gets revised over the next two collections (Collections 106 and 107), before the final count emerges and gets reported in Collection 108. Therefore, we can  review the initial and first revision estimates from quarters Jun-2020 to Mar-2021 since the final counts for these quarters have been published, with Collection 111 being the final count for quarter Mar-2021.</v>
      </c>
      <c r="C39" s="341"/>
      <c r="D39" s="341"/>
      <c r="E39" s="341"/>
      <c r="F39" s="341"/>
      <c r="G39" s="341"/>
      <c r="H39" s="341"/>
      <c r="I39" s="341"/>
      <c r="J39" s="341"/>
      <c r="K39" s="341"/>
      <c r="L39" s="341"/>
      <c r="M39" s="341"/>
      <c r="N39" s="341"/>
      <c r="O39" s="342"/>
    </row>
    <row r="40" spans="2:16" ht="14.25" customHeight="1" x14ac:dyDescent="0.25">
      <c r="B40" s="340"/>
      <c r="C40" s="341"/>
      <c r="D40" s="341"/>
      <c r="E40" s="341"/>
      <c r="F40" s="341"/>
      <c r="G40" s="341"/>
      <c r="H40" s="341"/>
      <c r="I40" s="341"/>
      <c r="J40" s="341"/>
      <c r="K40" s="341"/>
      <c r="L40" s="341"/>
      <c r="M40" s="341"/>
      <c r="N40" s="341"/>
      <c r="O40" s="342"/>
    </row>
    <row r="41" spans="2:16" ht="14.25" customHeight="1" x14ac:dyDescent="0.25">
      <c r="B41" s="340"/>
      <c r="C41" s="341"/>
      <c r="D41" s="341"/>
      <c r="E41" s="341"/>
      <c r="F41" s="341"/>
      <c r="G41" s="341"/>
      <c r="H41" s="341"/>
      <c r="I41" s="341"/>
      <c r="J41" s="341"/>
      <c r="K41" s="341"/>
      <c r="L41" s="341"/>
      <c r="M41" s="341"/>
      <c r="N41" s="341"/>
      <c r="O41" s="342"/>
    </row>
    <row r="42" spans="2:16" ht="15" customHeight="1" x14ac:dyDescent="0.25">
      <c r="B42" s="340"/>
      <c r="C42" s="341"/>
      <c r="D42" s="341"/>
      <c r="E42" s="341"/>
      <c r="F42" s="341"/>
      <c r="G42" s="341"/>
      <c r="H42" s="341"/>
      <c r="I42" s="341"/>
      <c r="J42" s="341"/>
      <c r="K42" s="341"/>
      <c r="L42" s="341"/>
      <c r="M42" s="341"/>
      <c r="N42" s="341"/>
      <c r="O42" s="342"/>
    </row>
    <row r="43" spans="2:16" ht="22.5" customHeight="1" x14ac:dyDescent="0.25">
      <c r="B43" s="340"/>
      <c r="C43" s="341"/>
      <c r="D43" s="341"/>
      <c r="E43" s="341"/>
      <c r="F43" s="341"/>
      <c r="G43" s="341"/>
      <c r="H43" s="341"/>
      <c r="I43" s="341"/>
      <c r="J43" s="341"/>
      <c r="K43" s="341"/>
      <c r="L43" s="341"/>
      <c r="M43" s="341"/>
      <c r="N43" s="341"/>
      <c r="O43" s="342"/>
    </row>
    <row r="44" spans="2:16" ht="18" customHeight="1" x14ac:dyDescent="0.25">
      <c r="B44" s="161"/>
      <c r="C44" s="162"/>
      <c r="D44" s="162"/>
      <c r="E44" s="162"/>
      <c r="F44" s="162"/>
      <c r="G44" s="162"/>
      <c r="H44" s="162"/>
      <c r="I44" s="162"/>
      <c r="J44" s="162"/>
      <c r="K44" s="162"/>
      <c r="L44" s="162"/>
      <c r="M44" s="162"/>
      <c r="N44" s="162"/>
      <c r="O44" s="163"/>
    </row>
    <row r="45" spans="2:16" x14ac:dyDescent="0.25">
      <c r="B45" s="343" t="str">
        <f>"Likewise, for cancellations/withdrawals and in-training, we can review the initial and first revision estimates from quarters "&amp;TEXT(C29,"mmm")&amp;"-"&amp;TEXT(C29,"yyy")&amp;" to "&amp;TEXT(C32,"mmm")&amp;"-"&amp;TEXT(C32,"yyy")&amp;"."</f>
        <v>Likewise, for cancellations/withdrawals and in-training, we can review the initial and first revision estimates from quarters Jun-2019 to Mar-2020.</v>
      </c>
      <c r="C45" s="344"/>
      <c r="D45" s="344"/>
      <c r="E45" s="344"/>
      <c r="F45" s="344"/>
      <c r="G45" s="344"/>
      <c r="H45" s="344"/>
      <c r="I45" s="344"/>
      <c r="J45" s="344"/>
      <c r="K45" s="344"/>
      <c r="L45" s="344"/>
      <c r="M45" s="344"/>
      <c r="N45" s="344"/>
      <c r="O45" s="345"/>
    </row>
  </sheetData>
  <sheetProtection algorithmName="SHA-512" hashValue="KP7NBNcFtxJ5CQM54A8pAX08meXvXInlD0l49IbZgp1dbZFJ2YmAI8GDNWN+Q8R0vE1y3lHaWgtKeENynOmhQA==" saltValue="xOPkTVK5L34dDgeejc86Sg==" spinCount="100000" sheet="1" objects="1" scenarios="1" selectLockedCells="1"/>
  <mergeCells count="15">
    <mergeCell ref="P16:Q16"/>
    <mergeCell ref="B2:O4"/>
    <mergeCell ref="B14:O14"/>
    <mergeCell ref="B24:O24"/>
    <mergeCell ref="B34:O34"/>
    <mergeCell ref="P15:Q15"/>
    <mergeCell ref="E10:G10"/>
    <mergeCell ref="E11:G11"/>
    <mergeCell ref="E5:H5"/>
    <mergeCell ref="E7:H8"/>
    <mergeCell ref="B39:O43"/>
    <mergeCell ref="B45:O45"/>
    <mergeCell ref="B36:O37"/>
    <mergeCell ref="B19:B22"/>
    <mergeCell ref="B29:B32"/>
  </mergeCells>
  <hyperlinks>
    <hyperlink ref="P15:Q15" location="DASHBOARD!A1" display="Dashboard" xr:uid="{00000000-0004-0000-0600-000000000000}"/>
    <hyperlink ref="P16:Q16" location="Introduction!A1" display="Back to index" xr:uid="{00000000-0004-0000-0600-000001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G73"/>
  <sheetViews>
    <sheetView topLeftCell="D16" zoomScale="80" zoomScaleNormal="80" workbookViewId="0">
      <selection activeCell="E1" sqref="E1:K73"/>
    </sheetView>
  </sheetViews>
  <sheetFormatPr defaultRowHeight="15" outlineLevelCol="1" x14ac:dyDescent="0.25"/>
  <cols>
    <col min="1" max="1" width="28.140625" hidden="1" customWidth="1" outlineLevel="1"/>
    <col min="2" max="2" width="13.7109375" hidden="1" customWidth="1" outlineLevel="1"/>
    <col min="3" max="3" width="12.42578125" hidden="1" customWidth="1" outlineLevel="1"/>
    <col min="4" max="4" width="9" bestFit="1" customWidth="1" collapsed="1"/>
    <col min="5" max="5" width="10" customWidth="1" outlineLevel="1"/>
    <col min="6" max="6" width="9" customWidth="1" outlineLevel="1"/>
    <col min="7" max="7" width="10" customWidth="1" outlineLevel="1"/>
    <col min="8" max="8" width="13.42578125" customWidth="1" outlineLevel="1"/>
    <col min="9" max="9" width="12.7109375" customWidth="1" outlineLevel="1"/>
    <col min="10" max="10" width="10" customWidth="1" outlineLevel="1"/>
    <col min="11" max="11" width="13.42578125" customWidth="1" outlineLevel="1"/>
    <col min="12" max="12" width="9.85546875" customWidth="1" outlineLevel="1"/>
    <col min="13" max="13" width="9.85546875" customWidth="1"/>
    <col min="14" max="15" width="18.7109375" customWidth="1"/>
    <col min="16" max="19" width="9.85546875" customWidth="1"/>
    <col min="20" max="20" width="9.7109375" customWidth="1"/>
    <col min="21" max="21" width="9.28515625" customWidth="1"/>
  </cols>
  <sheetData>
    <row r="1" spans="1:33" ht="89.25" customHeight="1" x14ac:dyDescent="0.25">
      <c r="A1" s="27" t="s">
        <v>22</v>
      </c>
      <c r="B1" s="27" t="s">
        <v>21</v>
      </c>
      <c r="C1" s="27" t="s">
        <v>23</v>
      </c>
      <c r="E1" s="367" t="s">
        <v>45</v>
      </c>
      <c r="F1" s="366" t="s">
        <v>43</v>
      </c>
      <c r="G1" s="366"/>
      <c r="H1" s="366"/>
      <c r="I1" s="368" t="s">
        <v>42</v>
      </c>
      <c r="J1" s="369"/>
      <c r="K1" s="370"/>
      <c r="L1" s="40"/>
      <c r="V1" s="371" t="s">
        <v>72</v>
      </c>
      <c r="W1" s="372"/>
      <c r="X1" s="372"/>
      <c r="Y1" s="372"/>
      <c r="Z1" s="372"/>
      <c r="AA1" s="372"/>
      <c r="AB1" s="372"/>
      <c r="AC1" s="372"/>
      <c r="AD1" s="372"/>
      <c r="AE1" s="372"/>
      <c r="AF1" s="372"/>
      <c r="AG1" s="373"/>
    </row>
    <row r="2" spans="1:33" x14ac:dyDescent="0.25">
      <c r="A2" s="28" t="s">
        <v>1</v>
      </c>
      <c r="B2" s="31" t="s">
        <v>14</v>
      </c>
      <c r="C2" s="28" t="s">
        <v>31</v>
      </c>
      <c r="E2" s="366"/>
      <c r="F2" s="26" t="s">
        <v>41</v>
      </c>
      <c r="G2" s="26" t="s">
        <v>37</v>
      </c>
      <c r="H2" s="26" t="s">
        <v>44</v>
      </c>
      <c r="I2" s="26" t="s">
        <v>41</v>
      </c>
      <c r="J2" s="26" t="s">
        <v>37</v>
      </c>
      <c r="K2" s="26" t="s">
        <v>44</v>
      </c>
      <c r="L2" s="93"/>
      <c r="M2" t="str">
        <f>'Summary table'!N7</f>
        <v>Y</v>
      </c>
      <c r="N2" t="str">
        <f>IF(M2="Y","Y",IF(M2="N","N","None1"))</f>
        <v>Y</v>
      </c>
      <c r="Q2" s="44">
        <f>IFERROR((('Pivot tables'!X10-'Pivot tables'!W10)/'Pivot tables'!X10),0)</f>
        <v>0</v>
      </c>
      <c r="R2" s="44" t="str">
        <f>IF(Q2=0,"None",IF(Q2&gt;0,"Down","Up"))</f>
        <v>None</v>
      </c>
      <c r="V2" s="58" t="s">
        <v>65</v>
      </c>
      <c r="W2" s="59" t="s">
        <v>66</v>
      </c>
      <c r="X2" s="60" t="s">
        <v>67</v>
      </c>
      <c r="Y2" s="58" t="s">
        <v>65</v>
      </c>
      <c r="Z2" s="59" t="s">
        <v>66</v>
      </c>
      <c r="AA2" s="60" t="s">
        <v>67</v>
      </c>
      <c r="AB2" s="58" t="s">
        <v>65</v>
      </c>
      <c r="AC2" s="59" t="s">
        <v>66</v>
      </c>
      <c r="AD2" s="60" t="s">
        <v>67</v>
      </c>
      <c r="AE2" s="58" t="s">
        <v>65</v>
      </c>
      <c r="AF2" s="59" t="s">
        <v>66</v>
      </c>
      <c r="AG2" s="60" t="s">
        <v>67</v>
      </c>
    </row>
    <row r="3" spans="1:33" x14ac:dyDescent="0.25">
      <c r="A3" s="29" t="s">
        <v>2</v>
      </c>
      <c r="B3" s="32" t="s">
        <v>13</v>
      </c>
      <c r="C3" s="29" t="s">
        <v>0</v>
      </c>
      <c r="E3" s="23">
        <v>80</v>
      </c>
      <c r="F3" s="19">
        <v>2014.2</v>
      </c>
      <c r="G3" s="19">
        <v>2014.4</v>
      </c>
      <c r="H3" s="17">
        <v>41791</v>
      </c>
      <c r="I3" s="19">
        <v>2014.1</v>
      </c>
      <c r="J3" s="19">
        <v>2014.3</v>
      </c>
      <c r="K3" s="17">
        <v>41699</v>
      </c>
      <c r="L3" s="94"/>
      <c r="M3" t="str">
        <f>'Summary table'!N8</f>
        <v>Y</v>
      </c>
      <c r="N3" t="str">
        <f t="shared" ref="N3:N5" si="0">IF(M3="Y","Y",IF(M3="N","N","None1"))</f>
        <v>Y</v>
      </c>
      <c r="Q3" s="44">
        <f>IFERROR((('Pivot tables'!X11-'Pivot tables'!W11)/'Pivot tables'!X11),0)</f>
        <v>-1.5048908954100827E-3</v>
      </c>
      <c r="R3" s="44" t="str">
        <f t="shared" ref="R3:R5" si="1">IF(Q3=0,"None",IF(Q3&gt;0,"Down","Up"))</f>
        <v>Up</v>
      </c>
      <c r="V3" s="58">
        <v>0</v>
      </c>
      <c r="W3" s="59">
        <v>55</v>
      </c>
      <c r="X3" s="60">
        <v>103</v>
      </c>
      <c r="Y3" s="58">
        <v>67</v>
      </c>
      <c r="Z3" s="59">
        <v>149</v>
      </c>
      <c r="AA3" s="60">
        <v>57</v>
      </c>
      <c r="AB3" s="58">
        <v>120</v>
      </c>
      <c r="AC3" s="59">
        <v>39</v>
      </c>
      <c r="AD3" s="60">
        <v>139</v>
      </c>
      <c r="AE3" s="58">
        <v>0</v>
      </c>
      <c r="AF3" s="59">
        <v>129</v>
      </c>
      <c r="AG3" s="60">
        <v>198</v>
      </c>
    </row>
    <row r="4" spans="1:33" x14ac:dyDescent="0.25">
      <c r="A4" s="29" t="s">
        <v>3</v>
      </c>
      <c r="B4" s="29" t="s">
        <v>12</v>
      </c>
      <c r="C4" s="29"/>
      <c r="E4" s="24">
        <v>81</v>
      </c>
      <c r="F4" s="18">
        <v>2014.3</v>
      </c>
      <c r="G4" s="19">
        <v>2015.1</v>
      </c>
      <c r="H4" s="20">
        <v>41883</v>
      </c>
      <c r="I4" s="18">
        <v>2014.2</v>
      </c>
      <c r="J4" s="19">
        <v>2014.4</v>
      </c>
      <c r="K4" s="35">
        <v>41791</v>
      </c>
      <c r="L4" s="95"/>
      <c r="M4" t="str">
        <f>'Summary table'!N9</f>
        <v>N</v>
      </c>
      <c r="N4" t="str">
        <f t="shared" si="0"/>
        <v>N</v>
      </c>
      <c r="Q4" s="44">
        <f>IFERROR((('Pivot tables'!X12-'Pivot tables'!W12)/'Pivot tables'!X12),0)</f>
        <v>0</v>
      </c>
      <c r="R4" s="44" t="str">
        <f t="shared" si="1"/>
        <v>None</v>
      </c>
      <c r="U4" s="70">
        <v>1</v>
      </c>
      <c r="V4" s="54"/>
      <c r="W4" s="54"/>
      <c r="X4" s="54"/>
      <c r="Y4" s="55"/>
      <c r="Z4" s="55"/>
      <c r="AA4" s="55"/>
      <c r="AB4" s="56"/>
      <c r="AC4" s="56"/>
      <c r="AD4" s="56"/>
      <c r="AE4" s="57"/>
      <c r="AF4" s="57"/>
      <c r="AG4" s="57"/>
    </row>
    <row r="5" spans="1:33" x14ac:dyDescent="0.25">
      <c r="A5" s="29" t="s">
        <v>4</v>
      </c>
      <c r="B5" s="29" t="s">
        <v>15</v>
      </c>
      <c r="C5" s="29"/>
      <c r="E5" s="24">
        <v>82</v>
      </c>
      <c r="F5" s="18">
        <f>IF(VALUE(RIGHT(F4,1))=4,F4+0.7,F4+0.1)</f>
        <v>2014.3999999999999</v>
      </c>
      <c r="G5" s="19">
        <f>IF(VALUE(RIGHT(G4,1))=4,G4+0.7,G4+0.1)</f>
        <v>2015.1999999999998</v>
      </c>
      <c r="H5" s="20">
        <f>DATE(LEFT(F5,4),RIGHT(F5,1)*3,1)</f>
        <v>41974</v>
      </c>
      <c r="I5" s="18">
        <f>IF(VALUE(RIGHT(I4,1))=4,I4+0.7,I4+0.1)</f>
        <v>2014.3</v>
      </c>
      <c r="J5" s="19">
        <f>IF(VALUE(RIGHT(J4,1))=4,J4+0.7,J4+0.1)</f>
        <v>2015.1000000000001</v>
      </c>
      <c r="K5" s="20">
        <f>DATE(LEFT(I5,4),RIGHT(I5,1)*3,1)</f>
        <v>41883</v>
      </c>
      <c r="L5" s="94"/>
      <c r="M5" t="str">
        <f>'Summary table'!N10</f>
        <v>N</v>
      </c>
      <c r="N5" t="str">
        <f t="shared" si="0"/>
        <v>N</v>
      </c>
      <c r="Q5" s="44">
        <f>IFERROR((('Pivot tables'!X13-'Pivot tables'!W13)/'Pivot tables'!X13),0)</f>
        <v>0</v>
      </c>
      <c r="R5" s="44" t="str">
        <f t="shared" si="1"/>
        <v>None</v>
      </c>
      <c r="V5" s="58">
        <f>ROUND(V$3+(255-V$3)*0.75,0)</f>
        <v>191</v>
      </c>
      <c r="W5" s="59">
        <f t="shared" ref="W5:AG5" si="2">ROUND(W$3+(255-W$3)*0.75,0)</f>
        <v>205</v>
      </c>
      <c r="X5" s="60">
        <f t="shared" si="2"/>
        <v>217</v>
      </c>
      <c r="Y5" s="58">
        <f>ROUND(Y$3+(255-Y$3)*0.75,0)</f>
        <v>208</v>
      </c>
      <c r="Z5" s="59">
        <f t="shared" si="2"/>
        <v>229</v>
      </c>
      <c r="AA5" s="60">
        <f t="shared" si="2"/>
        <v>206</v>
      </c>
      <c r="AB5" s="58">
        <f>ROUND(AB$3+(255-AB$3)*0.75,0)</f>
        <v>221</v>
      </c>
      <c r="AC5" s="59">
        <f t="shared" si="2"/>
        <v>201</v>
      </c>
      <c r="AD5" s="60">
        <f t="shared" si="2"/>
        <v>226</v>
      </c>
      <c r="AE5" s="58">
        <f>ROUND(AE$3+(255-AE$3)*0.75,0)</f>
        <v>191</v>
      </c>
      <c r="AF5" s="59">
        <f t="shared" si="2"/>
        <v>224</v>
      </c>
      <c r="AG5" s="60">
        <f t="shared" si="2"/>
        <v>241</v>
      </c>
    </row>
    <row r="6" spans="1:33" x14ac:dyDescent="0.25">
      <c r="A6" s="29" t="s">
        <v>5</v>
      </c>
      <c r="B6" s="29"/>
      <c r="C6" s="29"/>
      <c r="E6" s="24">
        <v>83</v>
      </c>
      <c r="F6" s="18">
        <f t="shared" ref="F6:F71" si="3">IF(VALUE(RIGHT(F5,1))=4,F5+0.7,F5+0.1)</f>
        <v>2015.1</v>
      </c>
      <c r="G6" s="19">
        <f t="shared" ref="G6:G71" si="4">IF(VALUE(RIGHT(G5,1))=4,G5+0.7,G5+0.1)</f>
        <v>2015.2999999999997</v>
      </c>
      <c r="H6" s="20">
        <f t="shared" ref="H6:H33" si="5">DATE(LEFT(F6,4),RIGHT(F6,1)*3,1)</f>
        <v>42064</v>
      </c>
      <c r="I6" s="18">
        <f t="shared" ref="I6:I71" si="6">IF(VALUE(RIGHT(I5,1))=4,I5+0.7,I5+0.1)</f>
        <v>2014.3999999999999</v>
      </c>
      <c r="J6" s="19">
        <f t="shared" ref="J6:J71" si="7">IF(VALUE(RIGHT(J5,1))=4,J5+0.7,J5+0.1)</f>
        <v>2015.2</v>
      </c>
      <c r="K6" s="20">
        <f t="shared" ref="K6:K33" si="8">DATE(LEFT(I6,4),RIGHT(I6,1)*3,1)</f>
        <v>41974</v>
      </c>
      <c r="L6" s="94"/>
      <c r="U6" s="70">
        <v>0.25</v>
      </c>
      <c r="V6" s="61"/>
      <c r="W6" s="61"/>
      <c r="X6" s="61"/>
      <c r="Y6" s="64"/>
      <c r="Z6" s="64"/>
      <c r="AA6" s="64"/>
      <c r="AB6" s="67"/>
      <c r="AC6" s="67"/>
      <c r="AD6" s="67"/>
      <c r="AE6" s="71"/>
      <c r="AF6" s="71"/>
      <c r="AG6" s="71"/>
    </row>
    <row r="7" spans="1:33" x14ac:dyDescent="0.25">
      <c r="A7" s="29" t="s">
        <v>6</v>
      </c>
      <c r="B7" s="29"/>
      <c r="C7" s="29"/>
      <c r="E7" s="24">
        <v>84</v>
      </c>
      <c r="F7" s="18">
        <f t="shared" si="3"/>
        <v>2015.1999999999998</v>
      </c>
      <c r="G7" s="19">
        <f t="shared" si="4"/>
        <v>2015.3999999999996</v>
      </c>
      <c r="H7" s="20">
        <f t="shared" si="5"/>
        <v>42156</v>
      </c>
      <c r="I7" s="18">
        <f t="shared" si="6"/>
        <v>2015.1</v>
      </c>
      <c r="J7" s="19">
        <f t="shared" si="7"/>
        <v>2015.3</v>
      </c>
      <c r="K7" s="20">
        <f t="shared" si="8"/>
        <v>42064</v>
      </c>
      <c r="L7" s="94"/>
      <c r="V7" s="58">
        <f>ROUND(V$3+(255-V$3)*0.5,0)</f>
        <v>128</v>
      </c>
      <c r="W7" s="59">
        <f t="shared" ref="W7:AG7" si="9">ROUND(W$3+(255-W$3)*0.5,0)</f>
        <v>155</v>
      </c>
      <c r="X7" s="60">
        <f t="shared" si="9"/>
        <v>179</v>
      </c>
      <c r="Y7" s="58">
        <f>ROUND(Y$3+(255-Y$3)*0.5,0)</f>
        <v>161</v>
      </c>
      <c r="Z7" s="59">
        <f t="shared" si="9"/>
        <v>202</v>
      </c>
      <c r="AA7" s="60">
        <f t="shared" si="9"/>
        <v>156</v>
      </c>
      <c r="AB7" s="58">
        <f>ROUND(AB$3+(255-AB$3)*0.5,0)</f>
        <v>188</v>
      </c>
      <c r="AC7" s="59">
        <f t="shared" si="9"/>
        <v>147</v>
      </c>
      <c r="AD7" s="60">
        <f t="shared" si="9"/>
        <v>197</v>
      </c>
      <c r="AE7" s="58">
        <f>ROUND(AE$3+(255-AE$3)*0.5,0)</f>
        <v>128</v>
      </c>
      <c r="AF7" s="59">
        <f t="shared" si="9"/>
        <v>192</v>
      </c>
      <c r="AG7" s="60">
        <f t="shared" si="9"/>
        <v>227</v>
      </c>
    </row>
    <row r="8" spans="1:33" x14ac:dyDescent="0.25">
      <c r="A8" s="29" t="s">
        <v>7</v>
      </c>
      <c r="B8" s="29"/>
      <c r="C8" s="29"/>
      <c r="E8" s="24">
        <v>85</v>
      </c>
      <c r="F8" s="18">
        <f t="shared" si="3"/>
        <v>2015.2999999999997</v>
      </c>
      <c r="G8" s="19">
        <f t="shared" si="4"/>
        <v>2016.0999999999997</v>
      </c>
      <c r="H8" s="20">
        <f t="shared" si="5"/>
        <v>42248</v>
      </c>
      <c r="I8" s="18">
        <f t="shared" si="6"/>
        <v>2015.1999999999998</v>
      </c>
      <c r="J8" s="19">
        <f t="shared" si="7"/>
        <v>2015.3999999999999</v>
      </c>
      <c r="K8" s="20">
        <f t="shared" si="8"/>
        <v>42156</v>
      </c>
      <c r="L8" s="94"/>
      <c r="Q8" t="s">
        <v>87</v>
      </c>
      <c r="U8" s="70">
        <v>0.5</v>
      </c>
      <c r="V8" s="62"/>
      <c r="W8" s="62"/>
      <c r="X8" s="62"/>
      <c r="Y8" s="65"/>
      <c r="Z8" s="65"/>
      <c r="AA8" s="65"/>
      <c r="AB8" s="68"/>
      <c r="AC8" s="68"/>
      <c r="AD8" s="68"/>
      <c r="AE8" s="72"/>
      <c r="AF8" s="72"/>
      <c r="AG8" s="72"/>
    </row>
    <row r="9" spans="1:33" x14ac:dyDescent="0.25">
      <c r="A9" s="29" t="s">
        <v>8</v>
      </c>
      <c r="B9" s="29"/>
      <c r="C9" s="29"/>
      <c r="E9" s="24">
        <v>86</v>
      </c>
      <c r="F9" s="18">
        <f t="shared" si="3"/>
        <v>2015.3999999999996</v>
      </c>
      <c r="G9" s="19">
        <f t="shared" si="4"/>
        <v>2016.1999999999996</v>
      </c>
      <c r="H9" s="20">
        <f t="shared" si="5"/>
        <v>42339</v>
      </c>
      <c r="I9" s="18">
        <f t="shared" si="6"/>
        <v>2015.2999999999997</v>
      </c>
      <c r="J9" s="19">
        <f t="shared" si="7"/>
        <v>2016.1</v>
      </c>
      <c r="K9" s="20">
        <f t="shared" si="8"/>
        <v>42248</v>
      </c>
      <c r="L9" s="94"/>
      <c r="Q9" t="s">
        <v>87</v>
      </c>
      <c r="V9" s="58">
        <f>ROUND(V$3+(255-V$3)*0.25,0)</f>
        <v>64</v>
      </c>
      <c r="W9" s="59">
        <f t="shared" ref="W9:AG9" si="10">ROUND(W$3+(255-W$3)*0.25,0)</f>
        <v>105</v>
      </c>
      <c r="X9" s="60">
        <f t="shared" si="10"/>
        <v>141</v>
      </c>
      <c r="Y9" s="58">
        <f>ROUND(Y$3+(255-Y$3)*0.25,0)</f>
        <v>114</v>
      </c>
      <c r="Z9" s="59">
        <f t="shared" si="10"/>
        <v>176</v>
      </c>
      <c r="AA9" s="60">
        <f t="shared" si="10"/>
        <v>107</v>
      </c>
      <c r="AB9" s="58">
        <f>ROUND(AB$3+(255-AB$3)*0.25,0)</f>
        <v>154</v>
      </c>
      <c r="AC9" s="59">
        <f t="shared" si="10"/>
        <v>93</v>
      </c>
      <c r="AD9" s="60">
        <f t="shared" si="10"/>
        <v>168</v>
      </c>
      <c r="AE9" s="58">
        <f>ROUND(AE$3+(255-AE$3)*0.25,0)</f>
        <v>64</v>
      </c>
      <c r="AF9" s="59">
        <f t="shared" si="10"/>
        <v>161</v>
      </c>
      <c r="AG9" s="60">
        <f t="shared" si="10"/>
        <v>212</v>
      </c>
    </row>
    <row r="10" spans="1:33" x14ac:dyDescent="0.25">
      <c r="A10" s="30" t="s">
        <v>9</v>
      </c>
      <c r="B10" s="30"/>
      <c r="C10" s="30"/>
      <c r="E10" s="24">
        <v>87</v>
      </c>
      <c r="F10" s="18">
        <f t="shared" si="3"/>
        <v>2016.0999999999997</v>
      </c>
      <c r="G10" s="19">
        <f t="shared" si="4"/>
        <v>2016.2999999999995</v>
      </c>
      <c r="H10" s="20">
        <f t="shared" si="5"/>
        <v>42430</v>
      </c>
      <c r="I10" s="18">
        <f t="shared" si="6"/>
        <v>2015.3999999999996</v>
      </c>
      <c r="J10" s="19">
        <f t="shared" si="7"/>
        <v>2016.1999999999998</v>
      </c>
      <c r="K10" s="20">
        <f t="shared" si="8"/>
        <v>42339</v>
      </c>
      <c r="L10" s="94"/>
      <c r="Q10" t="s">
        <v>87</v>
      </c>
      <c r="U10" s="70">
        <v>0.75</v>
      </c>
      <c r="V10" s="63"/>
      <c r="W10" s="63"/>
      <c r="X10" s="63"/>
      <c r="Y10" s="66"/>
      <c r="Z10" s="66"/>
      <c r="AA10" s="66"/>
      <c r="AB10" s="69"/>
      <c r="AC10" s="69"/>
      <c r="AD10" s="69"/>
      <c r="AE10" s="73"/>
      <c r="AF10" s="73"/>
      <c r="AG10" s="73"/>
    </row>
    <row r="11" spans="1:33" x14ac:dyDescent="0.25">
      <c r="E11" s="24">
        <v>88</v>
      </c>
      <c r="F11" s="18">
        <f t="shared" si="3"/>
        <v>2016.1999999999996</v>
      </c>
      <c r="G11" s="19">
        <f t="shared" si="4"/>
        <v>2016.3999999999994</v>
      </c>
      <c r="H11" s="20">
        <f t="shared" si="5"/>
        <v>42522</v>
      </c>
      <c r="I11" s="18">
        <f t="shared" si="6"/>
        <v>2016.0999999999997</v>
      </c>
      <c r="J11" s="19">
        <f t="shared" si="7"/>
        <v>2016.2999999999997</v>
      </c>
      <c r="K11" s="20">
        <f t="shared" si="8"/>
        <v>42430</v>
      </c>
      <c r="L11" s="94"/>
      <c r="M11" s="86" t="s">
        <v>49</v>
      </c>
      <c r="N11" s="86" t="s">
        <v>57</v>
      </c>
      <c r="Q11" t="s">
        <v>87</v>
      </c>
    </row>
    <row r="12" spans="1:33" x14ac:dyDescent="0.25">
      <c r="A12" s="39"/>
      <c r="E12" s="24">
        <v>89</v>
      </c>
      <c r="F12" s="18">
        <f t="shared" si="3"/>
        <v>2016.2999999999995</v>
      </c>
      <c r="G12" s="19">
        <f t="shared" si="4"/>
        <v>2017.0999999999995</v>
      </c>
      <c r="H12" s="20">
        <f t="shared" si="5"/>
        <v>42614</v>
      </c>
      <c r="I12" s="18">
        <f t="shared" si="6"/>
        <v>2016.1999999999996</v>
      </c>
      <c r="J12" s="19">
        <f t="shared" si="7"/>
        <v>2016.3999999999996</v>
      </c>
      <c r="K12" s="20">
        <f t="shared" si="8"/>
        <v>42522</v>
      </c>
      <c r="L12" s="94"/>
      <c r="M12" s="46">
        <f>'Pivot tables'!L10</f>
        <v>1.0009999999999999</v>
      </c>
      <c r="N12" s="45" t="e">
        <f>'Pivot tables'!M10</f>
        <v>#N/A</v>
      </c>
    </row>
    <row r="13" spans="1:33" x14ac:dyDescent="0.25">
      <c r="E13" s="24">
        <v>90</v>
      </c>
      <c r="F13" s="18">
        <f t="shared" si="3"/>
        <v>2016.3999999999994</v>
      </c>
      <c r="G13" s="19">
        <f t="shared" si="4"/>
        <v>2017.1999999999994</v>
      </c>
      <c r="H13" s="20">
        <f t="shared" si="5"/>
        <v>42705</v>
      </c>
      <c r="I13" s="18">
        <f t="shared" si="6"/>
        <v>2016.2999999999995</v>
      </c>
      <c r="J13" s="19">
        <f t="shared" si="7"/>
        <v>2017.0999999999997</v>
      </c>
      <c r="K13" s="20">
        <f t="shared" si="8"/>
        <v>42614</v>
      </c>
      <c r="L13" s="94"/>
      <c r="V13" t="s">
        <v>68</v>
      </c>
    </row>
    <row r="14" spans="1:33" x14ac:dyDescent="0.25">
      <c r="E14" s="24">
        <v>91</v>
      </c>
      <c r="F14" s="18">
        <f t="shared" si="3"/>
        <v>2017.0999999999995</v>
      </c>
      <c r="G14" s="19">
        <f t="shared" si="4"/>
        <v>2017.2999999999993</v>
      </c>
      <c r="H14" s="20">
        <f t="shared" si="5"/>
        <v>42795</v>
      </c>
      <c r="I14" s="18">
        <f t="shared" si="6"/>
        <v>2016.3999999999994</v>
      </c>
      <c r="J14" s="19">
        <f t="shared" si="7"/>
        <v>2017.1999999999996</v>
      </c>
      <c r="K14" s="20">
        <f t="shared" si="8"/>
        <v>42705</v>
      </c>
      <c r="L14" s="94"/>
      <c r="V14" t="s">
        <v>69</v>
      </c>
    </row>
    <row r="15" spans="1:33" x14ac:dyDescent="0.25">
      <c r="E15" s="24">
        <v>92</v>
      </c>
      <c r="F15" s="18">
        <f t="shared" si="3"/>
        <v>2017.1999999999994</v>
      </c>
      <c r="G15" s="19">
        <f t="shared" si="4"/>
        <v>2017.3999999999992</v>
      </c>
      <c r="H15" s="20">
        <f t="shared" si="5"/>
        <v>42887</v>
      </c>
      <c r="I15" s="18">
        <f t="shared" si="6"/>
        <v>2017.0999999999995</v>
      </c>
      <c r="J15" s="19">
        <f t="shared" si="7"/>
        <v>2017.2999999999995</v>
      </c>
      <c r="K15" s="20">
        <f t="shared" si="8"/>
        <v>42795</v>
      </c>
      <c r="L15" s="94"/>
      <c r="V15" t="s">
        <v>70</v>
      </c>
    </row>
    <row r="16" spans="1:33" x14ac:dyDescent="0.25">
      <c r="E16" s="24">
        <v>93</v>
      </c>
      <c r="F16" s="18">
        <f t="shared" si="3"/>
        <v>2017.2999999999993</v>
      </c>
      <c r="G16" s="19">
        <f t="shared" si="4"/>
        <v>2018.0999999999992</v>
      </c>
      <c r="H16" s="20">
        <f t="shared" si="5"/>
        <v>42979</v>
      </c>
      <c r="I16" s="18">
        <f t="shared" si="6"/>
        <v>2017.1999999999994</v>
      </c>
      <c r="J16" s="19">
        <f t="shared" si="7"/>
        <v>2017.3999999999994</v>
      </c>
      <c r="K16" s="20">
        <f t="shared" si="8"/>
        <v>42887</v>
      </c>
      <c r="L16" s="94"/>
      <c r="M16" s="374" t="str">
        <f>CONCATENATE("For quarter ",'Pivot tables'!$K$10,", what is the estimate as a % of final count?")</f>
        <v>For quarter 43617, what is the estimate as a % of final count?</v>
      </c>
      <c r="N16" s="374"/>
      <c r="O16" s="374"/>
      <c r="P16" s="374"/>
      <c r="V16" t="s">
        <v>71</v>
      </c>
    </row>
    <row r="17" spans="5:30" x14ac:dyDescent="0.25">
      <c r="E17" s="24">
        <v>94</v>
      </c>
      <c r="F17" s="18">
        <f t="shared" si="3"/>
        <v>2017.3999999999992</v>
      </c>
      <c r="G17" s="19">
        <f t="shared" si="4"/>
        <v>2018.1999999999991</v>
      </c>
      <c r="H17" s="20">
        <f t="shared" si="5"/>
        <v>43070</v>
      </c>
      <c r="I17" s="18">
        <f t="shared" si="6"/>
        <v>2017.2999999999993</v>
      </c>
      <c r="J17" s="19">
        <f t="shared" si="7"/>
        <v>2018.0999999999995</v>
      </c>
      <c r="K17" s="20">
        <f t="shared" si="8"/>
        <v>42979</v>
      </c>
      <c r="L17" s="94"/>
      <c r="M17" s="374"/>
      <c r="N17" s="374"/>
      <c r="O17" s="374"/>
      <c r="P17" s="374"/>
    </row>
    <row r="18" spans="5:30" x14ac:dyDescent="0.25">
      <c r="E18" s="24">
        <v>95</v>
      </c>
      <c r="F18" s="18">
        <f t="shared" si="3"/>
        <v>2018.0999999999992</v>
      </c>
      <c r="G18" s="19">
        <f t="shared" si="4"/>
        <v>2018.299999999999</v>
      </c>
      <c r="H18" s="20">
        <f t="shared" si="5"/>
        <v>43160</v>
      </c>
      <c r="I18" s="18">
        <f t="shared" si="6"/>
        <v>2017.3999999999992</v>
      </c>
      <c r="J18" s="19">
        <f t="shared" si="7"/>
        <v>2018.1999999999994</v>
      </c>
      <c r="K18" s="20">
        <f t="shared" si="8"/>
        <v>43070</v>
      </c>
      <c r="L18" s="94"/>
    </row>
    <row r="19" spans="5:30" x14ac:dyDescent="0.25">
      <c r="E19" s="24">
        <v>96</v>
      </c>
      <c r="F19" s="18">
        <f t="shared" si="3"/>
        <v>2018.1999999999991</v>
      </c>
      <c r="G19" s="19">
        <f t="shared" si="4"/>
        <v>2018.399999999999</v>
      </c>
      <c r="H19" s="20">
        <f t="shared" si="5"/>
        <v>43252</v>
      </c>
      <c r="I19" s="18">
        <f t="shared" si="6"/>
        <v>2018.0999999999992</v>
      </c>
      <c r="J19" s="19">
        <f t="shared" si="7"/>
        <v>2018.2999999999993</v>
      </c>
      <c r="K19" s="20">
        <f t="shared" si="8"/>
        <v>43160</v>
      </c>
      <c r="L19" s="94"/>
      <c r="U19" t="s">
        <v>74</v>
      </c>
      <c r="V19" s="74" t="s">
        <v>73</v>
      </c>
    </row>
    <row r="20" spans="5:30" ht="16.5" x14ac:dyDescent="0.3">
      <c r="E20" s="24">
        <v>97</v>
      </c>
      <c r="F20" s="18">
        <f t="shared" si="3"/>
        <v>2018.299999999999</v>
      </c>
      <c r="G20" s="19">
        <f t="shared" si="4"/>
        <v>2019.099999999999</v>
      </c>
      <c r="H20" s="20">
        <f t="shared" si="5"/>
        <v>43344</v>
      </c>
      <c r="I20" s="18">
        <f t="shared" si="6"/>
        <v>2018.1999999999991</v>
      </c>
      <c r="J20" s="19">
        <f t="shared" si="7"/>
        <v>2018.3999999999992</v>
      </c>
      <c r="K20" s="20">
        <f t="shared" si="8"/>
        <v>43252</v>
      </c>
      <c r="L20" s="94"/>
      <c r="V20" s="75" t="s">
        <v>75</v>
      </c>
    </row>
    <row r="21" spans="5:30" x14ac:dyDescent="0.25">
      <c r="E21" s="24">
        <v>98</v>
      </c>
      <c r="F21" s="18">
        <f t="shared" si="3"/>
        <v>2018.399999999999</v>
      </c>
      <c r="G21" s="19">
        <f t="shared" si="4"/>
        <v>2019.1999999999989</v>
      </c>
      <c r="H21" s="20">
        <f t="shared" si="5"/>
        <v>43435</v>
      </c>
      <c r="I21" s="18">
        <f t="shared" si="6"/>
        <v>2018.299999999999</v>
      </c>
      <c r="J21" s="19">
        <f t="shared" si="7"/>
        <v>2019.0999999999992</v>
      </c>
      <c r="K21" s="20">
        <f t="shared" si="8"/>
        <v>43344</v>
      </c>
      <c r="L21" s="94"/>
    </row>
    <row r="22" spans="5:30" x14ac:dyDescent="0.25">
      <c r="E22" s="24">
        <v>99</v>
      </c>
      <c r="F22" s="18">
        <f t="shared" si="3"/>
        <v>2019.099999999999</v>
      </c>
      <c r="G22" s="19">
        <f t="shared" si="4"/>
        <v>2019.2999999999988</v>
      </c>
      <c r="H22" s="20">
        <f t="shared" si="5"/>
        <v>43525</v>
      </c>
      <c r="I22" s="18">
        <f t="shared" si="6"/>
        <v>2018.399999999999</v>
      </c>
      <c r="J22" s="19">
        <f t="shared" si="7"/>
        <v>2019.1999999999991</v>
      </c>
      <c r="K22" s="20">
        <f t="shared" si="8"/>
        <v>43435</v>
      </c>
      <c r="L22" s="94"/>
    </row>
    <row r="23" spans="5:30" x14ac:dyDescent="0.25">
      <c r="E23" s="24">
        <v>100</v>
      </c>
      <c r="F23" s="18">
        <f t="shared" si="3"/>
        <v>2019.1999999999989</v>
      </c>
      <c r="G23" s="19">
        <f t="shared" si="4"/>
        <v>2019.3999999999987</v>
      </c>
      <c r="H23" s="20">
        <f t="shared" si="5"/>
        <v>43617</v>
      </c>
      <c r="I23" s="18">
        <f t="shared" si="6"/>
        <v>2019.099999999999</v>
      </c>
      <c r="J23" s="19">
        <f t="shared" si="7"/>
        <v>2019.299999999999</v>
      </c>
      <c r="K23" s="20">
        <f t="shared" si="8"/>
        <v>43525</v>
      </c>
      <c r="L23" s="94"/>
    </row>
    <row r="24" spans="5:30" x14ac:dyDescent="0.25">
      <c r="E24" s="24">
        <v>101</v>
      </c>
      <c r="F24" s="18">
        <f t="shared" si="3"/>
        <v>2019.2999999999988</v>
      </c>
      <c r="G24" s="19">
        <f t="shared" si="4"/>
        <v>2020.0999999999988</v>
      </c>
      <c r="H24" s="20">
        <f t="shared" si="5"/>
        <v>43709</v>
      </c>
      <c r="I24" s="18">
        <f t="shared" si="6"/>
        <v>2019.1999999999989</v>
      </c>
      <c r="J24" s="19">
        <f t="shared" si="7"/>
        <v>2019.399999999999</v>
      </c>
      <c r="K24" s="20">
        <f t="shared" si="8"/>
        <v>43617</v>
      </c>
      <c r="L24" s="94"/>
      <c r="V24" t="s">
        <v>3</v>
      </c>
      <c r="AB24" t="s">
        <v>139</v>
      </c>
    </row>
    <row r="25" spans="5:30" x14ac:dyDescent="0.25">
      <c r="E25" s="24">
        <v>102</v>
      </c>
      <c r="F25" s="18">
        <f t="shared" si="3"/>
        <v>2019.3999999999987</v>
      </c>
      <c r="G25" s="19">
        <f t="shared" si="4"/>
        <v>2020.1999999999987</v>
      </c>
      <c r="H25" s="20">
        <f t="shared" si="5"/>
        <v>43800</v>
      </c>
      <c r="I25" s="18">
        <f t="shared" si="6"/>
        <v>2019.2999999999988</v>
      </c>
      <c r="J25" s="19">
        <f t="shared" si="7"/>
        <v>2020.099999999999</v>
      </c>
      <c r="K25" s="20">
        <f t="shared" si="8"/>
        <v>43709</v>
      </c>
      <c r="L25" s="94"/>
      <c r="V25" t="s">
        <v>8</v>
      </c>
      <c r="AC25" t="s">
        <v>140</v>
      </c>
      <c r="AD25" t="s">
        <v>141</v>
      </c>
    </row>
    <row r="26" spans="5:30" x14ac:dyDescent="0.25">
      <c r="E26" s="24">
        <v>103</v>
      </c>
      <c r="F26" s="18">
        <f t="shared" si="3"/>
        <v>2020.0999999999988</v>
      </c>
      <c r="G26" s="19">
        <f t="shared" si="4"/>
        <v>2020.2999999999986</v>
      </c>
      <c r="H26" s="20">
        <f t="shared" si="5"/>
        <v>43891</v>
      </c>
      <c r="I26" s="18">
        <f t="shared" si="6"/>
        <v>2019.3999999999987</v>
      </c>
      <c r="J26" s="19">
        <f t="shared" si="7"/>
        <v>2020.1999999999989</v>
      </c>
      <c r="K26" s="20">
        <f t="shared" si="8"/>
        <v>43800</v>
      </c>
      <c r="L26" s="94"/>
      <c r="V26" t="s">
        <v>5</v>
      </c>
      <c r="Z26" t="s">
        <v>142</v>
      </c>
      <c r="AA26">
        <v>89</v>
      </c>
      <c r="AB26">
        <v>1</v>
      </c>
      <c r="AC26">
        <v>27567</v>
      </c>
      <c r="AD26" t="e">
        <v>#N/A</v>
      </c>
    </row>
    <row r="27" spans="5:30" x14ac:dyDescent="0.25">
      <c r="E27" s="24">
        <v>104</v>
      </c>
      <c r="F27" s="18">
        <f t="shared" si="3"/>
        <v>2020.1999999999987</v>
      </c>
      <c r="G27" s="19">
        <f t="shared" si="4"/>
        <v>2020.3999999999985</v>
      </c>
      <c r="H27" s="20">
        <f t="shared" si="5"/>
        <v>43983</v>
      </c>
      <c r="I27" s="18">
        <f t="shared" si="6"/>
        <v>2020.0999999999988</v>
      </c>
      <c r="J27" s="19">
        <f t="shared" si="7"/>
        <v>2020.2999999999988</v>
      </c>
      <c r="K27" s="20">
        <f t="shared" si="8"/>
        <v>43891</v>
      </c>
      <c r="L27" s="94"/>
      <c r="V27" t="s">
        <v>6</v>
      </c>
      <c r="Z27" t="s">
        <v>143</v>
      </c>
      <c r="AA27">
        <v>90</v>
      </c>
      <c r="AB27">
        <v>2</v>
      </c>
      <c r="AC27">
        <v>36084</v>
      </c>
      <c r="AD27">
        <v>37927</v>
      </c>
    </row>
    <row r="28" spans="5:30" x14ac:dyDescent="0.25">
      <c r="E28" s="24">
        <v>105</v>
      </c>
      <c r="F28" s="18">
        <f t="shared" si="3"/>
        <v>2020.2999999999986</v>
      </c>
      <c r="G28" s="19">
        <f t="shared" si="4"/>
        <v>2021.0999999999985</v>
      </c>
      <c r="H28" s="20">
        <f t="shared" si="5"/>
        <v>44075</v>
      </c>
      <c r="I28" s="18">
        <f t="shared" si="6"/>
        <v>2020.1999999999987</v>
      </c>
      <c r="J28" s="19">
        <f t="shared" si="7"/>
        <v>2020.3999999999987</v>
      </c>
      <c r="K28" s="20">
        <f t="shared" si="8"/>
        <v>43983</v>
      </c>
      <c r="L28" s="94"/>
      <c r="V28" t="s">
        <v>9</v>
      </c>
      <c r="Z28" t="s">
        <v>0</v>
      </c>
      <c r="AA28">
        <v>91</v>
      </c>
      <c r="AB28">
        <v>3</v>
      </c>
      <c r="AC28">
        <v>37140</v>
      </c>
      <c r="AD28">
        <v>37479</v>
      </c>
    </row>
    <row r="29" spans="5:30" x14ac:dyDescent="0.25">
      <c r="E29" s="24">
        <v>106</v>
      </c>
      <c r="F29" s="18">
        <f t="shared" si="3"/>
        <v>2020.3999999999985</v>
      </c>
      <c r="G29" s="19">
        <f t="shared" si="4"/>
        <v>2021.1999999999985</v>
      </c>
      <c r="H29" s="20">
        <f t="shared" si="5"/>
        <v>44166</v>
      </c>
      <c r="I29" s="18">
        <f t="shared" si="6"/>
        <v>2020.2999999999986</v>
      </c>
      <c r="J29" s="19">
        <f t="shared" si="7"/>
        <v>2021.0999999999988</v>
      </c>
      <c r="K29" s="20">
        <f t="shared" si="8"/>
        <v>44075</v>
      </c>
      <c r="L29" s="94"/>
      <c r="V29" t="s">
        <v>7</v>
      </c>
      <c r="Z29" t="s">
        <v>144</v>
      </c>
      <c r="AA29">
        <v>92</v>
      </c>
      <c r="AB29">
        <v>4</v>
      </c>
      <c r="AC29">
        <v>37384</v>
      </c>
      <c r="AD29">
        <v>37493</v>
      </c>
    </row>
    <row r="30" spans="5:30" x14ac:dyDescent="0.25">
      <c r="E30" s="24">
        <v>107</v>
      </c>
      <c r="F30" s="18">
        <f t="shared" si="3"/>
        <v>2021.0999999999985</v>
      </c>
      <c r="G30" s="19">
        <f t="shared" si="4"/>
        <v>2021.2999999999984</v>
      </c>
      <c r="H30" s="20">
        <f t="shared" si="5"/>
        <v>44256</v>
      </c>
      <c r="I30" s="18">
        <f t="shared" si="6"/>
        <v>2020.3999999999985</v>
      </c>
      <c r="J30" s="19">
        <f t="shared" si="7"/>
        <v>2021.1999999999987</v>
      </c>
      <c r="K30" s="20">
        <f t="shared" si="8"/>
        <v>44166</v>
      </c>
      <c r="L30" s="94"/>
      <c r="V30" t="s">
        <v>4</v>
      </c>
      <c r="Z30" t="s">
        <v>24</v>
      </c>
      <c r="AA30">
        <v>93</v>
      </c>
      <c r="AB30">
        <v>5</v>
      </c>
      <c r="AC30">
        <v>37471</v>
      </c>
      <c r="AD30">
        <v>37471</v>
      </c>
    </row>
    <row r="31" spans="5:30" x14ac:dyDescent="0.25">
      <c r="E31" s="24">
        <v>108</v>
      </c>
      <c r="F31" s="18">
        <f t="shared" si="3"/>
        <v>2021.1999999999985</v>
      </c>
      <c r="G31" s="19">
        <f t="shared" si="4"/>
        <v>2021.3999999999983</v>
      </c>
      <c r="H31" s="20">
        <f t="shared" si="5"/>
        <v>44348</v>
      </c>
      <c r="I31" s="18">
        <f t="shared" si="6"/>
        <v>2021.0999999999985</v>
      </c>
      <c r="J31" s="19">
        <f t="shared" si="7"/>
        <v>2021.2999999999986</v>
      </c>
      <c r="K31" s="20">
        <f t="shared" si="8"/>
        <v>44256</v>
      </c>
      <c r="L31" s="94"/>
      <c r="V31" t="s">
        <v>2</v>
      </c>
    </row>
    <row r="32" spans="5:30" x14ac:dyDescent="0.25">
      <c r="E32" s="24">
        <v>109</v>
      </c>
      <c r="F32" s="18">
        <f t="shared" si="3"/>
        <v>2021.2999999999984</v>
      </c>
      <c r="G32" s="19">
        <f t="shared" si="4"/>
        <v>2022.0999999999983</v>
      </c>
      <c r="H32" s="20">
        <f t="shared" si="5"/>
        <v>44440</v>
      </c>
      <c r="I32" s="18">
        <f t="shared" si="6"/>
        <v>2021.1999999999985</v>
      </c>
      <c r="J32" s="19">
        <f t="shared" si="7"/>
        <v>2021.3999999999985</v>
      </c>
      <c r="K32" s="20">
        <f t="shared" si="8"/>
        <v>44348</v>
      </c>
      <c r="L32" s="94"/>
      <c r="V32" t="s">
        <v>1</v>
      </c>
    </row>
    <row r="33" spans="5:12" x14ac:dyDescent="0.25">
      <c r="E33" s="24">
        <v>110</v>
      </c>
      <c r="F33" s="19">
        <f t="shared" si="3"/>
        <v>2021.3999999999983</v>
      </c>
      <c r="G33" s="19">
        <f t="shared" si="4"/>
        <v>2022.1999999999982</v>
      </c>
      <c r="H33" s="20">
        <f t="shared" si="5"/>
        <v>44531</v>
      </c>
      <c r="I33" s="19">
        <f t="shared" si="6"/>
        <v>2021.2999999999984</v>
      </c>
      <c r="J33" s="19">
        <f t="shared" si="7"/>
        <v>2022.0999999999985</v>
      </c>
      <c r="K33" s="20">
        <f t="shared" si="8"/>
        <v>44440</v>
      </c>
      <c r="L33" s="94"/>
    </row>
    <row r="34" spans="5:12" x14ac:dyDescent="0.25">
      <c r="E34" s="24">
        <v>111</v>
      </c>
      <c r="F34" s="19">
        <f t="shared" si="3"/>
        <v>2022.0999999999983</v>
      </c>
      <c r="G34" s="19">
        <f t="shared" si="4"/>
        <v>2022.2999999999981</v>
      </c>
      <c r="H34" s="20">
        <f t="shared" ref="H34:H50" si="11">DATE(LEFT(F34,4),RIGHT(F34,1)*3,1)</f>
        <v>44621</v>
      </c>
      <c r="I34" s="19">
        <f t="shared" si="6"/>
        <v>2021.3999999999983</v>
      </c>
      <c r="J34" s="19">
        <f t="shared" si="7"/>
        <v>2022.1999999999985</v>
      </c>
      <c r="K34" s="20">
        <f t="shared" ref="K34:K50" si="12">DATE(LEFT(I34,4),RIGHT(I34,1)*3,1)</f>
        <v>44531</v>
      </c>
    </row>
    <row r="35" spans="5:12" x14ac:dyDescent="0.25">
      <c r="E35" s="24">
        <v>112</v>
      </c>
      <c r="F35" s="19">
        <f t="shared" si="3"/>
        <v>2022.1999999999982</v>
      </c>
      <c r="G35" s="19">
        <f t="shared" si="4"/>
        <v>2022.399999999998</v>
      </c>
      <c r="H35" s="20">
        <f t="shared" si="11"/>
        <v>44713</v>
      </c>
      <c r="I35" s="19">
        <f t="shared" si="6"/>
        <v>2022.0999999999983</v>
      </c>
      <c r="J35" s="19">
        <f t="shared" si="7"/>
        <v>2022.2999999999984</v>
      </c>
      <c r="K35" s="20">
        <f t="shared" si="12"/>
        <v>44621</v>
      </c>
    </row>
    <row r="36" spans="5:12" x14ac:dyDescent="0.25">
      <c r="E36" s="24">
        <v>113</v>
      </c>
      <c r="F36" s="19">
        <f t="shared" si="3"/>
        <v>2022.2999999999981</v>
      </c>
      <c r="G36" s="19">
        <f t="shared" si="4"/>
        <v>2023.0999999999981</v>
      </c>
      <c r="H36" s="20">
        <f t="shared" si="11"/>
        <v>44805</v>
      </c>
      <c r="I36" s="19">
        <f t="shared" si="6"/>
        <v>2022.1999999999982</v>
      </c>
      <c r="J36" s="19">
        <f t="shared" si="7"/>
        <v>2022.3999999999983</v>
      </c>
      <c r="K36" s="20">
        <f t="shared" si="12"/>
        <v>44713</v>
      </c>
    </row>
    <row r="37" spans="5:12" x14ac:dyDescent="0.25">
      <c r="E37" s="24">
        <v>114</v>
      </c>
      <c r="F37" s="19">
        <f t="shared" si="3"/>
        <v>2022.399999999998</v>
      </c>
      <c r="G37" s="19">
        <f t="shared" si="4"/>
        <v>2023.199999999998</v>
      </c>
      <c r="H37" s="20">
        <f t="shared" si="11"/>
        <v>44896</v>
      </c>
      <c r="I37" s="19">
        <f t="shared" si="6"/>
        <v>2022.2999999999981</v>
      </c>
      <c r="J37" s="19">
        <f t="shared" si="7"/>
        <v>2023.0999999999983</v>
      </c>
      <c r="K37" s="20">
        <f t="shared" si="12"/>
        <v>44805</v>
      </c>
    </row>
    <row r="38" spans="5:12" x14ac:dyDescent="0.25">
      <c r="E38" s="24">
        <v>115</v>
      </c>
      <c r="F38" s="19">
        <f t="shared" si="3"/>
        <v>2023.0999999999981</v>
      </c>
      <c r="G38" s="19">
        <f t="shared" si="4"/>
        <v>2023.2999999999979</v>
      </c>
      <c r="H38" s="20">
        <f t="shared" si="11"/>
        <v>44986</v>
      </c>
      <c r="I38" s="19">
        <f t="shared" si="6"/>
        <v>2022.399999999998</v>
      </c>
      <c r="J38" s="19">
        <f t="shared" si="7"/>
        <v>2023.1999999999982</v>
      </c>
      <c r="K38" s="20">
        <f t="shared" si="12"/>
        <v>44896</v>
      </c>
    </row>
    <row r="39" spans="5:12" x14ac:dyDescent="0.25">
      <c r="E39" s="24">
        <v>116</v>
      </c>
      <c r="F39" s="19">
        <f t="shared" si="3"/>
        <v>2023.199999999998</v>
      </c>
      <c r="G39" s="19">
        <f t="shared" si="4"/>
        <v>2023.3999999999978</v>
      </c>
      <c r="H39" s="20">
        <f t="shared" si="11"/>
        <v>45078</v>
      </c>
      <c r="I39" s="19">
        <f t="shared" si="6"/>
        <v>2023.0999999999981</v>
      </c>
      <c r="J39" s="19">
        <f t="shared" si="7"/>
        <v>2023.2999999999981</v>
      </c>
      <c r="K39" s="20">
        <f t="shared" si="12"/>
        <v>44986</v>
      </c>
    </row>
    <row r="40" spans="5:12" x14ac:dyDescent="0.25">
      <c r="E40" s="24">
        <v>117</v>
      </c>
      <c r="F40" s="19">
        <f t="shared" si="3"/>
        <v>2023.2999999999979</v>
      </c>
      <c r="G40" s="19">
        <f t="shared" si="4"/>
        <v>2024.0999999999979</v>
      </c>
      <c r="H40" s="20">
        <f t="shared" si="11"/>
        <v>45170</v>
      </c>
      <c r="I40" s="19">
        <f t="shared" si="6"/>
        <v>2023.199999999998</v>
      </c>
      <c r="J40" s="19">
        <f t="shared" si="7"/>
        <v>2023.399999999998</v>
      </c>
      <c r="K40" s="20">
        <f t="shared" si="12"/>
        <v>45078</v>
      </c>
    </row>
    <row r="41" spans="5:12" x14ac:dyDescent="0.25">
      <c r="E41" s="24">
        <v>118</v>
      </c>
      <c r="F41" s="19">
        <f t="shared" si="3"/>
        <v>2023.3999999999978</v>
      </c>
      <c r="G41" s="19">
        <f t="shared" si="4"/>
        <v>2024.1999999999978</v>
      </c>
      <c r="H41" s="20">
        <f t="shared" si="11"/>
        <v>45261</v>
      </c>
      <c r="I41" s="19">
        <f t="shared" si="6"/>
        <v>2023.2999999999979</v>
      </c>
      <c r="J41" s="19">
        <f t="shared" si="7"/>
        <v>2024.0999999999981</v>
      </c>
      <c r="K41" s="20">
        <f t="shared" si="12"/>
        <v>45170</v>
      </c>
    </row>
    <row r="42" spans="5:12" x14ac:dyDescent="0.25">
      <c r="E42" s="24">
        <v>119</v>
      </c>
      <c r="F42" s="19">
        <f t="shared" si="3"/>
        <v>2024.0999999999979</v>
      </c>
      <c r="G42" s="19">
        <f t="shared" si="4"/>
        <v>2024.2999999999977</v>
      </c>
      <c r="H42" s="20">
        <f t="shared" si="11"/>
        <v>45352</v>
      </c>
      <c r="I42" s="19">
        <f t="shared" si="6"/>
        <v>2023.3999999999978</v>
      </c>
      <c r="J42" s="19">
        <f t="shared" si="7"/>
        <v>2024.199999999998</v>
      </c>
      <c r="K42" s="20">
        <f t="shared" si="12"/>
        <v>45261</v>
      </c>
    </row>
    <row r="43" spans="5:12" x14ac:dyDescent="0.25">
      <c r="E43" s="24">
        <v>120</v>
      </c>
      <c r="F43" s="19">
        <f t="shared" si="3"/>
        <v>2024.1999999999978</v>
      </c>
      <c r="G43" s="19">
        <f t="shared" si="4"/>
        <v>2024.3999999999976</v>
      </c>
      <c r="H43" s="20">
        <f t="shared" si="11"/>
        <v>45444</v>
      </c>
      <c r="I43" s="19">
        <f t="shared" si="6"/>
        <v>2024.0999999999979</v>
      </c>
      <c r="J43" s="19">
        <f t="shared" si="7"/>
        <v>2024.2999999999979</v>
      </c>
      <c r="K43" s="20">
        <f t="shared" si="12"/>
        <v>45352</v>
      </c>
    </row>
    <row r="44" spans="5:12" x14ac:dyDescent="0.25">
      <c r="E44" s="24">
        <v>121</v>
      </c>
      <c r="F44" s="19">
        <f t="shared" si="3"/>
        <v>2024.2999999999977</v>
      </c>
      <c r="G44" s="19">
        <f t="shared" si="4"/>
        <v>2025.0999999999976</v>
      </c>
      <c r="H44" s="20">
        <f t="shared" si="11"/>
        <v>45536</v>
      </c>
      <c r="I44" s="19">
        <f t="shared" si="6"/>
        <v>2024.1999999999978</v>
      </c>
      <c r="J44" s="19">
        <f t="shared" si="7"/>
        <v>2024.3999999999978</v>
      </c>
      <c r="K44" s="20">
        <f t="shared" si="12"/>
        <v>45444</v>
      </c>
    </row>
    <row r="45" spans="5:12" x14ac:dyDescent="0.25">
      <c r="E45" s="24">
        <v>122</v>
      </c>
      <c r="F45" s="19">
        <f t="shared" si="3"/>
        <v>2024.3999999999976</v>
      </c>
      <c r="G45" s="19">
        <f t="shared" si="4"/>
        <v>2025.1999999999975</v>
      </c>
      <c r="H45" s="20">
        <f t="shared" si="11"/>
        <v>45627</v>
      </c>
      <c r="I45" s="19">
        <f t="shared" si="6"/>
        <v>2024.2999999999977</v>
      </c>
      <c r="J45" s="19">
        <f t="shared" si="7"/>
        <v>2025.0999999999979</v>
      </c>
      <c r="K45" s="20">
        <f t="shared" si="12"/>
        <v>45536</v>
      </c>
    </row>
    <row r="46" spans="5:12" x14ac:dyDescent="0.25">
      <c r="E46" s="24">
        <v>123</v>
      </c>
      <c r="F46" s="19">
        <f t="shared" si="3"/>
        <v>2025.0999999999976</v>
      </c>
      <c r="G46" s="19">
        <f t="shared" si="4"/>
        <v>2025.2999999999975</v>
      </c>
      <c r="H46" s="20">
        <f t="shared" si="11"/>
        <v>45717</v>
      </c>
      <c r="I46" s="19">
        <f t="shared" si="6"/>
        <v>2024.3999999999976</v>
      </c>
      <c r="J46" s="19">
        <f t="shared" si="7"/>
        <v>2025.1999999999978</v>
      </c>
      <c r="K46" s="20">
        <f t="shared" si="12"/>
        <v>45627</v>
      </c>
    </row>
    <row r="47" spans="5:12" x14ac:dyDescent="0.25">
      <c r="E47" s="24">
        <v>124</v>
      </c>
      <c r="F47" s="19">
        <f t="shared" si="3"/>
        <v>2025.1999999999975</v>
      </c>
      <c r="G47" s="19">
        <f t="shared" si="4"/>
        <v>2025.3999999999974</v>
      </c>
      <c r="H47" s="20">
        <f t="shared" si="11"/>
        <v>45809</v>
      </c>
      <c r="I47" s="19">
        <f t="shared" si="6"/>
        <v>2025.0999999999976</v>
      </c>
      <c r="J47" s="19">
        <f t="shared" si="7"/>
        <v>2025.2999999999977</v>
      </c>
      <c r="K47" s="20">
        <f t="shared" si="12"/>
        <v>45717</v>
      </c>
    </row>
    <row r="48" spans="5:12" x14ac:dyDescent="0.25">
      <c r="E48" s="24">
        <v>125</v>
      </c>
      <c r="F48" s="19">
        <f t="shared" si="3"/>
        <v>2025.2999999999975</v>
      </c>
      <c r="G48" s="19">
        <f t="shared" si="4"/>
        <v>2026.0999999999974</v>
      </c>
      <c r="H48" s="20">
        <f t="shared" si="11"/>
        <v>45901</v>
      </c>
      <c r="I48" s="19">
        <f t="shared" si="6"/>
        <v>2025.1999999999975</v>
      </c>
      <c r="J48" s="19">
        <f t="shared" si="7"/>
        <v>2025.3999999999976</v>
      </c>
      <c r="K48" s="20">
        <f t="shared" si="12"/>
        <v>45809</v>
      </c>
    </row>
    <row r="49" spans="5:11" x14ac:dyDescent="0.25">
      <c r="E49" s="24">
        <v>126</v>
      </c>
      <c r="F49" s="19">
        <f t="shared" si="3"/>
        <v>2025.3999999999974</v>
      </c>
      <c r="G49" s="19">
        <f t="shared" si="4"/>
        <v>2026.1999999999973</v>
      </c>
      <c r="H49" s="20">
        <f t="shared" si="11"/>
        <v>45992</v>
      </c>
      <c r="I49" s="19">
        <f t="shared" si="6"/>
        <v>2025.2999999999975</v>
      </c>
      <c r="J49" s="19">
        <f t="shared" si="7"/>
        <v>2026.0999999999976</v>
      </c>
      <c r="K49" s="20">
        <f t="shared" si="12"/>
        <v>45901</v>
      </c>
    </row>
    <row r="50" spans="5:11" x14ac:dyDescent="0.25">
      <c r="E50" s="24">
        <v>127</v>
      </c>
      <c r="F50" s="19">
        <f t="shared" si="3"/>
        <v>2026.0999999999974</v>
      </c>
      <c r="G50" s="19">
        <f t="shared" si="4"/>
        <v>2026.2999999999972</v>
      </c>
      <c r="H50" s="20">
        <f t="shared" si="11"/>
        <v>46082</v>
      </c>
      <c r="I50" s="19">
        <f t="shared" si="6"/>
        <v>2025.3999999999974</v>
      </c>
      <c r="J50" s="19">
        <f t="shared" si="7"/>
        <v>2026.1999999999975</v>
      </c>
      <c r="K50" s="20">
        <f t="shared" si="12"/>
        <v>45992</v>
      </c>
    </row>
    <row r="51" spans="5:11" x14ac:dyDescent="0.25">
      <c r="E51" s="24">
        <v>128</v>
      </c>
      <c r="F51" s="19">
        <f t="shared" si="3"/>
        <v>2026.1999999999973</v>
      </c>
      <c r="G51" s="19">
        <f t="shared" si="4"/>
        <v>2026.3999999999971</v>
      </c>
      <c r="H51" s="20">
        <f t="shared" ref="H51:H73" si="13">DATE(LEFT(F51,4),RIGHT(F51,1)*3,1)</f>
        <v>46174</v>
      </c>
      <c r="I51" s="19">
        <f t="shared" si="6"/>
        <v>2026.0999999999974</v>
      </c>
      <c r="J51" s="19">
        <f t="shared" si="7"/>
        <v>2026.2999999999975</v>
      </c>
      <c r="K51" s="20">
        <f t="shared" ref="K51:K73" si="14">DATE(LEFT(I51,4),RIGHT(I51,1)*3,1)</f>
        <v>46082</v>
      </c>
    </row>
    <row r="52" spans="5:11" x14ac:dyDescent="0.25">
      <c r="E52" s="24">
        <v>129</v>
      </c>
      <c r="F52" s="19">
        <f t="shared" si="3"/>
        <v>2026.2999999999972</v>
      </c>
      <c r="G52" s="19">
        <f t="shared" si="4"/>
        <v>2027.0999999999972</v>
      </c>
      <c r="H52" s="20">
        <f t="shared" si="13"/>
        <v>46266</v>
      </c>
      <c r="I52" s="19">
        <f t="shared" si="6"/>
        <v>2026.1999999999973</v>
      </c>
      <c r="J52" s="19">
        <f t="shared" si="7"/>
        <v>2026.3999999999974</v>
      </c>
      <c r="K52" s="20">
        <f t="shared" si="14"/>
        <v>46174</v>
      </c>
    </row>
    <row r="53" spans="5:11" x14ac:dyDescent="0.25">
      <c r="E53" s="24">
        <v>130</v>
      </c>
      <c r="F53" s="19">
        <f t="shared" si="3"/>
        <v>2026.3999999999971</v>
      </c>
      <c r="G53" s="19">
        <f t="shared" si="4"/>
        <v>2027.1999999999971</v>
      </c>
      <c r="H53" s="20">
        <f t="shared" si="13"/>
        <v>46357</v>
      </c>
      <c r="I53" s="19">
        <f t="shared" si="6"/>
        <v>2026.2999999999972</v>
      </c>
      <c r="J53" s="19">
        <f t="shared" si="7"/>
        <v>2027.0999999999974</v>
      </c>
      <c r="K53" s="20">
        <f t="shared" si="14"/>
        <v>46266</v>
      </c>
    </row>
    <row r="54" spans="5:11" x14ac:dyDescent="0.25">
      <c r="E54" s="24">
        <v>131</v>
      </c>
      <c r="F54" s="19">
        <f t="shared" si="3"/>
        <v>2027.0999999999972</v>
      </c>
      <c r="G54" s="19">
        <f t="shared" si="4"/>
        <v>2027.299999999997</v>
      </c>
      <c r="H54" s="20">
        <f t="shared" si="13"/>
        <v>46447</v>
      </c>
      <c r="I54" s="19">
        <f t="shared" si="6"/>
        <v>2026.3999999999971</v>
      </c>
      <c r="J54" s="19">
        <f t="shared" si="7"/>
        <v>2027.1999999999973</v>
      </c>
      <c r="K54" s="20">
        <f t="shared" si="14"/>
        <v>46357</v>
      </c>
    </row>
    <row r="55" spans="5:11" x14ac:dyDescent="0.25">
      <c r="E55" s="24">
        <v>132</v>
      </c>
      <c r="F55" s="19">
        <f t="shared" si="3"/>
        <v>2027.1999999999971</v>
      </c>
      <c r="G55" s="19">
        <f t="shared" si="4"/>
        <v>2027.3999999999969</v>
      </c>
      <c r="H55" s="20">
        <f t="shared" si="13"/>
        <v>46539</v>
      </c>
      <c r="I55" s="19">
        <f t="shared" si="6"/>
        <v>2027.0999999999972</v>
      </c>
      <c r="J55" s="19">
        <f t="shared" si="7"/>
        <v>2027.2999999999972</v>
      </c>
      <c r="K55" s="20">
        <f t="shared" si="14"/>
        <v>46447</v>
      </c>
    </row>
    <row r="56" spans="5:11" x14ac:dyDescent="0.25">
      <c r="E56" s="24">
        <v>133</v>
      </c>
      <c r="F56" s="19">
        <f t="shared" si="3"/>
        <v>2027.299999999997</v>
      </c>
      <c r="G56" s="19">
        <f t="shared" si="4"/>
        <v>2028.099999999997</v>
      </c>
      <c r="H56" s="20">
        <f t="shared" si="13"/>
        <v>46631</v>
      </c>
      <c r="I56" s="19">
        <f t="shared" si="6"/>
        <v>2027.1999999999971</v>
      </c>
      <c r="J56" s="19">
        <f t="shared" si="7"/>
        <v>2027.3999999999971</v>
      </c>
      <c r="K56" s="20">
        <f t="shared" si="14"/>
        <v>46539</v>
      </c>
    </row>
    <row r="57" spans="5:11" x14ac:dyDescent="0.25">
      <c r="E57" s="24">
        <v>134</v>
      </c>
      <c r="F57" s="19">
        <f t="shared" si="3"/>
        <v>2027.3999999999969</v>
      </c>
      <c r="G57" s="19">
        <f t="shared" si="4"/>
        <v>2028.1999999999969</v>
      </c>
      <c r="H57" s="20">
        <f t="shared" si="13"/>
        <v>46722</v>
      </c>
      <c r="I57" s="19">
        <f t="shared" si="6"/>
        <v>2027.299999999997</v>
      </c>
      <c r="J57" s="19">
        <f t="shared" si="7"/>
        <v>2028.0999999999972</v>
      </c>
      <c r="K57" s="20">
        <f t="shared" si="14"/>
        <v>46631</v>
      </c>
    </row>
    <row r="58" spans="5:11" x14ac:dyDescent="0.25">
      <c r="E58" s="24">
        <v>135</v>
      </c>
      <c r="F58" s="19">
        <f t="shared" si="3"/>
        <v>2028.099999999997</v>
      </c>
      <c r="G58" s="19">
        <f t="shared" si="4"/>
        <v>2028.2999999999968</v>
      </c>
      <c r="H58" s="20">
        <f t="shared" si="13"/>
        <v>46813</v>
      </c>
      <c r="I58" s="19">
        <f t="shared" si="6"/>
        <v>2027.3999999999969</v>
      </c>
      <c r="J58" s="19">
        <f t="shared" si="7"/>
        <v>2028.1999999999971</v>
      </c>
      <c r="K58" s="20">
        <f t="shared" si="14"/>
        <v>46722</v>
      </c>
    </row>
    <row r="59" spans="5:11" x14ac:dyDescent="0.25">
      <c r="E59" s="24">
        <v>136</v>
      </c>
      <c r="F59" s="19">
        <f t="shared" si="3"/>
        <v>2028.1999999999969</v>
      </c>
      <c r="G59" s="19">
        <f t="shared" si="4"/>
        <v>2028.3999999999967</v>
      </c>
      <c r="H59" s="20">
        <f t="shared" si="13"/>
        <v>46905</v>
      </c>
      <c r="I59" s="19">
        <f t="shared" si="6"/>
        <v>2028.099999999997</v>
      </c>
      <c r="J59" s="19">
        <f t="shared" si="7"/>
        <v>2028.299999999997</v>
      </c>
      <c r="K59" s="20">
        <f t="shared" si="14"/>
        <v>46813</v>
      </c>
    </row>
    <row r="60" spans="5:11" x14ac:dyDescent="0.25">
      <c r="E60" s="24">
        <v>137</v>
      </c>
      <c r="F60" s="19">
        <f t="shared" si="3"/>
        <v>2028.2999999999968</v>
      </c>
      <c r="G60" s="19">
        <f t="shared" si="4"/>
        <v>2029.0999999999967</v>
      </c>
      <c r="H60" s="20">
        <f t="shared" si="13"/>
        <v>46997</v>
      </c>
      <c r="I60" s="19">
        <f t="shared" si="6"/>
        <v>2028.1999999999969</v>
      </c>
      <c r="J60" s="19">
        <f t="shared" si="7"/>
        <v>2028.3999999999969</v>
      </c>
      <c r="K60" s="20">
        <f t="shared" si="14"/>
        <v>46905</v>
      </c>
    </row>
    <row r="61" spans="5:11" x14ac:dyDescent="0.25">
      <c r="E61" s="24">
        <v>138</v>
      </c>
      <c r="F61" s="19">
        <f t="shared" si="3"/>
        <v>2028.3999999999967</v>
      </c>
      <c r="G61" s="19">
        <f t="shared" si="4"/>
        <v>2029.1999999999966</v>
      </c>
      <c r="H61" s="20">
        <f t="shared" si="13"/>
        <v>47088</v>
      </c>
      <c r="I61" s="19">
        <f t="shared" si="6"/>
        <v>2028.2999999999968</v>
      </c>
      <c r="J61" s="19">
        <f t="shared" si="7"/>
        <v>2029.099999999997</v>
      </c>
      <c r="K61" s="20">
        <f t="shared" si="14"/>
        <v>46997</v>
      </c>
    </row>
    <row r="62" spans="5:11" x14ac:dyDescent="0.25">
      <c r="E62" s="24">
        <v>139</v>
      </c>
      <c r="F62" s="19">
        <f t="shared" si="3"/>
        <v>2029.0999999999967</v>
      </c>
      <c r="G62" s="19">
        <f t="shared" si="4"/>
        <v>2029.2999999999965</v>
      </c>
      <c r="H62" s="20">
        <f t="shared" si="13"/>
        <v>47178</v>
      </c>
      <c r="I62" s="19">
        <f t="shared" si="6"/>
        <v>2028.3999999999967</v>
      </c>
      <c r="J62" s="19">
        <f t="shared" si="7"/>
        <v>2029.1999999999969</v>
      </c>
      <c r="K62" s="20">
        <f t="shared" si="14"/>
        <v>47088</v>
      </c>
    </row>
    <row r="63" spans="5:11" x14ac:dyDescent="0.25">
      <c r="E63" s="24">
        <v>140</v>
      </c>
      <c r="F63" s="19">
        <f t="shared" si="3"/>
        <v>2029.1999999999966</v>
      </c>
      <c r="G63" s="19">
        <f t="shared" si="4"/>
        <v>2029.3999999999965</v>
      </c>
      <c r="H63" s="20">
        <f t="shared" si="13"/>
        <v>47270</v>
      </c>
      <c r="I63" s="19">
        <f t="shared" si="6"/>
        <v>2029.0999999999967</v>
      </c>
      <c r="J63" s="19">
        <f t="shared" si="7"/>
        <v>2029.2999999999968</v>
      </c>
      <c r="K63" s="20">
        <f t="shared" si="14"/>
        <v>47178</v>
      </c>
    </row>
    <row r="64" spans="5:11" x14ac:dyDescent="0.25">
      <c r="E64" s="24">
        <v>141</v>
      </c>
      <c r="F64" s="19">
        <f t="shared" si="3"/>
        <v>2029.2999999999965</v>
      </c>
      <c r="G64" s="19">
        <f t="shared" si="4"/>
        <v>2030.0999999999965</v>
      </c>
      <c r="H64" s="20">
        <f t="shared" si="13"/>
        <v>47362</v>
      </c>
      <c r="I64" s="19">
        <f t="shared" si="6"/>
        <v>2029.1999999999966</v>
      </c>
      <c r="J64" s="19">
        <f t="shared" si="7"/>
        <v>2029.3999999999967</v>
      </c>
      <c r="K64" s="20">
        <f t="shared" si="14"/>
        <v>47270</v>
      </c>
    </row>
    <row r="65" spans="5:11" x14ac:dyDescent="0.25">
      <c r="E65" s="24">
        <v>142</v>
      </c>
      <c r="F65" s="19">
        <f t="shared" si="3"/>
        <v>2029.3999999999965</v>
      </c>
      <c r="G65" s="19">
        <f t="shared" si="4"/>
        <v>2030.1999999999964</v>
      </c>
      <c r="H65" s="20">
        <f t="shared" si="13"/>
        <v>47453</v>
      </c>
      <c r="I65" s="19">
        <f t="shared" si="6"/>
        <v>2029.2999999999965</v>
      </c>
      <c r="J65" s="19">
        <f t="shared" si="7"/>
        <v>2030.0999999999967</v>
      </c>
      <c r="K65" s="20">
        <f t="shared" si="14"/>
        <v>47362</v>
      </c>
    </row>
    <row r="66" spans="5:11" x14ac:dyDescent="0.25">
      <c r="E66" s="24">
        <v>143</v>
      </c>
      <c r="F66" s="19">
        <f t="shared" si="3"/>
        <v>2030.0999999999965</v>
      </c>
      <c r="G66" s="19">
        <f t="shared" si="4"/>
        <v>2030.2999999999963</v>
      </c>
      <c r="H66" s="20">
        <f t="shared" si="13"/>
        <v>47543</v>
      </c>
      <c r="I66" s="19">
        <f t="shared" si="6"/>
        <v>2029.3999999999965</v>
      </c>
      <c r="J66" s="19">
        <f t="shared" si="7"/>
        <v>2030.1999999999966</v>
      </c>
      <c r="K66" s="20">
        <f t="shared" si="14"/>
        <v>47453</v>
      </c>
    </row>
    <row r="67" spans="5:11" x14ac:dyDescent="0.25">
      <c r="E67" s="24">
        <v>144</v>
      </c>
      <c r="F67" s="19">
        <f t="shared" si="3"/>
        <v>2030.1999999999964</v>
      </c>
      <c r="G67" s="19">
        <f t="shared" si="4"/>
        <v>2030.3999999999962</v>
      </c>
      <c r="H67" s="20">
        <f t="shared" si="13"/>
        <v>47635</v>
      </c>
      <c r="I67" s="19">
        <f t="shared" si="6"/>
        <v>2030.0999999999965</v>
      </c>
      <c r="J67" s="19">
        <f t="shared" si="7"/>
        <v>2030.2999999999965</v>
      </c>
      <c r="K67" s="20">
        <f t="shared" si="14"/>
        <v>47543</v>
      </c>
    </row>
    <row r="68" spans="5:11" x14ac:dyDescent="0.25">
      <c r="E68" s="24">
        <v>145</v>
      </c>
      <c r="F68" s="19">
        <f t="shared" si="3"/>
        <v>2030.2999999999963</v>
      </c>
      <c r="G68" s="19">
        <f t="shared" si="4"/>
        <v>2031.0999999999963</v>
      </c>
      <c r="H68" s="20">
        <f t="shared" si="13"/>
        <v>47727</v>
      </c>
      <c r="I68" s="19">
        <f t="shared" si="6"/>
        <v>2030.1999999999964</v>
      </c>
      <c r="J68" s="19">
        <f t="shared" si="7"/>
        <v>2030.3999999999965</v>
      </c>
      <c r="K68" s="20">
        <f t="shared" si="14"/>
        <v>47635</v>
      </c>
    </row>
    <row r="69" spans="5:11" x14ac:dyDescent="0.25">
      <c r="E69" s="24">
        <v>146</v>
      </c>
      <c r="F69" s="19">
        <f t="shared" si="3"/>
        <v>2030.3999999999962</v>
      </c>
      <c r="G69" s="19">
        <f t="shared" si="4"/>
        <v>2031.1999999999962</v>
      </c>
      <c r="H69" s="20">
        <f t="shared" si="13"/>
        <v>47818</v>
      </c>
      <c r="I69" s="19">
        <f t="shared" si="6"/>
        <v>2030.2999999999963</v>
      </c>
      <c r="J69" s="19">
        <f t="shared" si="7"/>
        <v>2031.0999999999965</v>
      </c>
      <c r="K69" s="20">
        <f t="shared" si="14"/>
        <v>47727</v>
      </c>
    </row>
    <row r="70" spans="5:11" x14ac:dyDescent="0.25">
      <c r="E70" s="24">
        <v>147</v>
      </c>
      <c r="F70" s="19">
        <f t="shared" ref="F70:G70" si="15">IF(VALUE(RIGHT(F69,1))=4,F69+0.7,F69+0.1)</f>
        <v>2031.0999999999963</v>
      </c>
      <c r="G70" s="19">
        <f t="shared" si="15"/>
        <v>2031.2999999999961</v>
      </c>
      <c r="H70" s="20">
        <f t="shared" si="13"/>
        <v>47908</v>
      </c>
      <c r="I70" s="19">
        <f t="shared" ref="I70:J70" si="16">IF(VALUE(RIGHT(I69,1))=4,I69+0.7,I69+0.1)</f>
        <v>2030.3999999999962</v>
      </c>
      <c r="J70" s="19">
        <f t="shared" si="16"/>
        <v>2031.1999999999964</v>
      </c>
      <c r="K70" s="20">
        <f t="shared" si="14"/>
        <v>47818</v>
      </c>
    </row>
    <row r="71" spans="5:11" x14ac:dyDescent="0.25">
      <c r="E71" s="24">
        <v>148</v>
      </c>
      <c r="F71" s="19">
        <f t="shared" si="3"/>
        <v>2031.1999999999962</v>
      </c>
      <c r="G71" s="19">
        <f t="shared" si="4"/>
        <v>2031.399999999996</v>
      </c>
      <c r="H71" s="20">
        <f t="shared" si="13"/>
        <v>48000</v>
      </c>
      <c r="I71" s="19">
        <f t="shared" si="6"/>
        <v>2031.0999999999963</v>
      </c>
      <c r="J71" s="19">
        <f t="shared" si="7"/>
        <v>2031.2999999999963</v>
      </c>
      <c r="K71" s="20">
        <f t="shared" si="14"/>
        <v>47908</v>
      </c>
    </row>
    <row r="72" spans="5:11" x14ac:dyDescent="0.25">
      <c r="E72" s="24">
        <v>149</v>
      </c>
      <c r="F72" s="19">
        <f t="shared" ref="F72:G73" si="17">IF(VALUE(RIGHT(F71,1))=4,F71+0.7,F71+0.1)</f>
        <v>2031.2999999999961</v>
      </c>
      <c r="G72" s="19">
        <f t="shared" si="17"/>
        <v>2032.099999999996</v>
      </c>
      <c r="H72" s="20">
        <f t="shared" si="13"/>
        <v>48092</v>
      </c>
      <c r="I72" s="19">
        <f t="shared" ref="I72:J73" si="18">IF(VALUE(RIGHT(I71,1))=4,I71+0.7,I71+0.1)</f>
        <v>2031.1999999999962</v>
      </c>
      <c r="J72" s="19">
        <f t="shared" si="18"/>
        <v>2031.3999999999962</v>
      </c>
      <c r="K72" s="20">
        <f t="shared" si="14"/>
        <v>48000</v>
      </c>
    </row>
    <row r="73" spans="5:11" x14ac:dyDescent="0.25">
      <c r="E73" s="25">
        <v>150</v>
      </c>
      <c r="F73" s="21">
        <f t="shared" si="17"/>
        <v>2031.399999999996</v>
      </c>
      <c r="G73" s="21">
        <f t="shared" si="17"/>
        <v>2032.199999999996</v>
      </c>
      <c r="H73" s="22">
        <f t="shared" si="13"/>
        <v>48183</v>
      </c>
      <c r="I73" s="21">
        <f t="shared" si="18"/>
        <v>2031.2999999999961</v>
      </c>
      <c r="J73" s="21">
        <f t="shared" si="18"/>
        <v>2032.0999999999963</v>
      </c>
      <c r="K73" s="22">
        <f t="shared" si="14"/>
        <v>48092</v>
      </c>
    </row>
  </sheetData>
  <mergeCells count="5">
    <mergeCell ref="F1:H1"/>
    <mergeCell ref="E1:E2"/>
    <mergeCell ref="I1:K1"/>
    <mergeCell ref="V1:AG1"/>
    <mergeCell ref="M16:P17"/>
  </mergeCells>
  <pageMargins left="0.7" right="0.7" top="0.75" bottom="0.75" header="0.3" footer="0.3"/>
  <ignoredErrors>
    <ignoredError sqref="H5:H33" formula="1"/>
  </ignoredErrors>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M28"/>
  <sheetViews>
    <sheetView showGridLines="0" showRowColHeaders="0" workbookViewId="0">
      <selection activeCell="B9" sqref="B9:K28"/>
    </sheetView>
  </sheetViews>
  <sheetFormatPr defaultRowHeight="15" x14ac:dyDescent="0.25"/>
  <cols>
    <col min="1" max="1" width="3.140625" customWidth="1"/>
    <col min="11" max="11" width="10.7109375" customWidth="1"/>
  </cols>
  <sheetData>
    <row r="1" spans="2:13" ht="15" customHeight="1" x14ac:dyDescent="0.25">
      <c r="B1" s="147"/>
      <c r="C1" s="147"/>
      <c r="D1" s="147"/>
      <c r="E1" s="147"/>
      <c r="F1" s="147"/>
      <c r="G1" s="147"/>
      <c r="H1" s="147"/>
      <c r="I1" s="147"/>
      <c r="J1" s="147"/>
      <c r="K1" s="147"/>
      <c r="L1" s="74"/>
      <c r="M1" s="74"/>
    </row>
    <row r="2" spans="2:13" x14ac:dyDescent="0.25">
      <c r="B2" s="268" t="s">
        <v>97</v>
      </c>
      <c r="C2" s="269"/>
      <c r="D2" s="269"/>
      <c r="E2" s="269"/>
      <c r="F2" s="269"/>
      <c r="G2" s="269"/>
      <c r="H2" s="269"/>
      <c r="I2" s="269"/>
      <c r="J2" s="269"/>
      <c r="K2" s="269"/>
      <c r="L2" s="74"/>
      <c r="M2" s="74"/>
    </row>
    <row r="3" spans="2:13" x14ac:dyDescent="0.25">
      <c r="B3" s="269"/>
      <c r="C3" s="269"/>
      <c r="D3" s="269"/>
      <c r="E3" s="269"/>
      <c r="F3" s="269"/>
      <c r="G3" s="269"/>
      <c r="H3" s="269"/>
      <c r="I3" s="269"/>
      <c r="J3" s="269"/>
      <c r="K3" s="269"/>
      <c r="L3" s="74"/>
      <c r="M3" s="74"/>
    </row>
    <row r="4" spans="2:13" s="6" customFormat="1" ht="15" customHeight="1" x14ac:dyDescent="0.25">
      <c r="B4" s="200"/>
      <c r="C4" s="200"/>
      <c r="D4" s="200"/>
      <c r="E4" s="200"/>
      <c r="F4" s="200"/>
      <c r="G4" s="200"/>
      <c r="H4" s="200"/>
      <c r="I4" s="200"/>
      <c r="J4" s="200"/>
      <c r="K4" s="200"/>
      <c r="L4" s="204"/>
      <c r="M4" s="204"/>
    </row>
    <row r="5" spans="2:13" x14ac:dyDescent="0.25">
      <c r="B5" s="257" t="s">
        <v>176</v>
      </c>
      <c r="C5" s="147"/>
      <c r="D5" s="147"/>
      <c r="E5" s="147"/>
      <c r="F5" s="147"/>
      <c r="G5" s="147"/>
      <c r="H5" s="147"/>
      <c r="I5" s="147"/>
      <c r="J5" s="147"/>
      <c r="K5" s="147"/>
      <c r="L5" s="74"/>
      <c r="M5" s="74"/>
    </row>
    <row r="6" spans="2:13" x14ac:dyDescent="0.25">
      <c r="B6" s="147"/>
      <c r="C6" s="147"/>
      <c r="D6" s="147"/>
      <c r="E6" s="147"/>
      <c r="F6" s="147"/>
      <c r="G6" s="147"/>
      <c r="H6" s="147"/>
      <c r="I6" s="147"/>
      <c r="J6" s="147"/>
      <c r="K6" s="147"/>
      <c r="L6" s="74"/>
      <c r="M6" s="256"/>
    </row>
    <row r="7" spans="2:13" x14ac:dyDescent="0.25">
      <c r="B7" s="147"/>
      <c r="C7" s="147"/>
      <c r="D7" s="147"/>
      <c r="E7" s="147"/>
      <c r="F7" s="147"/>
      <c r="G7" s="147"/>
      <c r="H7" s="147"/>
      <c r="I7" s="147"/>
      <c r="J7" s="147"/>
      <c r="K7" s="147"/>
      <c r="L7" s="74"/>
      <c r="M7" s="74"/>
    </row>
    <row r="8" spans="2:13" x14ac:dyDescent="0.25">
      <c r="B8" s="147"/>
      <c r="C8" s="147"/>
      <c r="D8" s="147"/>
      <c r="E8" s="147"/>
      <c r="F8" s="147"/>
      <c r="G8" s="147"/>
      <c r="H8" s="147"/>
      <c r="I8" s="147"/>
      <c r="J8" s="147"/>
      <c r="K8" s="147"/>
      <c r="L8" s="74"/>
      <c r="M8" s="74"/>
    </row>
    <row r="9" spans="2:13" x14ac:dyDescent="0.25">
      <c r="B9" s="375" t="s">
        <v>177</v>
      </c>
      <c r="C9" s="376"/>
      <c r="D9" s="376"/>
      <c r="E9" s="376"/>
      <c r="F9" s="376"/>
      <c r="G9" s="376"/>
      <c r="H9" s="376"/>
      <c r="I9" s="376"/>
      <c r="J9" s="376"/>
      <c r="K9" s="376"/>
    </row>
    <row r="10" spans="2:13" x14ac:dyDescent="0.25">
      <c r="B10" s="376"/>
      <c r="C10" s="376"/>
      <c r="D10" s="376"/>
      <c r="E10" s="376"/>
      <c r="F10" s="376"/>
      <c r="G10" s="376"/>
      <c r="H10" s="376"/>
      <c r="I10" s="376"/>
      <c r="J10" s="376"/>
      <c r="K10" s="376"/>
    </row>
    <row r="11" spans="2:13" x14ac:dyDescent="0.25">
      <c r="B11" s="376"/>
      <c r="C11" s="376"/>
      <c r="D11" s="376"/>
      <c r="E11" s="376"/>
      <c r="F11" s="376"/>
      <c r="G11" s="376"/>
      <c r="H11" s="376"/>
      <c r="I11" s="376"/>
      <c r="J11" s="376"/>
      <c r="K11" s="376"/>
    </row>
    <row r="12" spans="2:13" x14ac:dyDescent="0.25">
      <c r="B12" s="376"/>
      <c r="C12" s="376"/>
      <c r="D12" s="376"/>
      <c r="E12" s="376"/>
      <c r="F12" s="376"/>
      <c r="G12" s="376"/>
      <c r="H12" s="376"/>
      <c r="I12" s="376"/>
      <c r="J12" s="376"/>
      <c r="K12" s="376"/>
    </row>
    <row r="13" spans="2:13" x14ac:dyDescent="0.25">
      <c r="B13" s="376"/>
      <c r="C13" s="376"/>
      <c r="D13" s="376"/>
      <c r="E13" s="376"/>
      <c r="F13" s="376"/>
      <c r="G13" s="376"/>
      <c r="H13" s="376"/>
      <c r="I13" s="376"/>
      <c r="J13" s="376"/>
      <c r="K13" s="376"/>
    </row>
    <row r="14" spans="2:13" x14ac:dyDescent="0.25">
      <c r="B14" s="376"/>
      <c r="C14" s="376"/>
      <c r="D14" s="376"/>
      <c r="E14" s="376"/>
      <c r="F14" s="376"/>
      <c r="G14" s="376"/>
      <c r="H14" s="376"/>
      <c r="I14" s="376"/>
      <c r="J14" s="376"/>
      <c r="K14" s="376"/>
    </row>
    <row r="15" spans="2:13" x14ac:dyDescent="0.25">
      <c r="B15" s="376"/>
      <c r="C15" s="376"/>
      <c r="D15" s="376"/>
      <c r="E15" s="376"/>
      <c r="F15" s="376"/>
      <c r="G15" s="376"/>
      <c r="H15" s="376"/>
      <c r="I15" s="376"/>
      <c r="J15" s="376"/>
      <c r="K15" s="376"/>
    </row>
    <row r="16" spans="2:13" x14ac:dyDescent="0.25">
      <c r="B16" s="376"/>
      <c r="C16" s="376"/>
      <c r="D16" s="376"/>
      <c r="E16" s="376"/>
      <c r="F16" s="376"/>
      <c r="G16" s="376"/>
      <c r="H16" s="376"/>
      <c r="I16" s="376"/>
      <c r="J16" s="376"/>
      <c r="K16" s="376"/>
    </row>
    <row r="17" spans="2:13" x14ac:dyDescent="0.25">
      <c r="B17" s="376"/>
      <c r="C17" s="376"/>
      <c r="D17" s="376"/>
      <c r="E17" s="376"/>
      <c r="F17" s="376"/>
      <c r="G17" s="376"/>
      <c r="H17" s="376"/>
      <c r="I17" s="376"/>
      <c r="J17" s="376"/>
      <c r="K17" s="376"/>
    </row>
    <row r="18" spans="2:13" x14ac:dyDescent="0.25">
      <c r="B18" s="376"/>
      <c r="C18" s="376"/>
      <c r="D18" s="376"/>
      <c r="E18" s="376"/>
      <c r="F18" s="376"/>
      <c r="G18" s="376"/>
      <c r="H18" s="376"/>
      <c r="I18" s="376"/>
      <c r="J18" s="376"/>
      <c r="K18" s="376"/>
    </row>
    <row r="19" spans="2:13" x14ac:dyDescent="0.25">
      <c r="B19" s="376"/>
      <c r="C19" s="376"/>
      <c r="D19" s="376"/>
      <c r="E19" s="376"/>
      <c r="F19" s="376"/>
      <c r="G19" s="376"/>
      <c r="H19" s="376"/>
      <c r="I19" s="376"/>
      <c r="J19" s="376"/>
      <c r="K19" s="376"/>
    </row>
    <row r="20" spans="2:13" x14ac:dyDescent="0.25">
      <c r="B20" s="376"/>
      <c r="C20" s="376"/>
      <c r="D20" s="376"/>
      <c r="E20" s="376"/>
      <c r="F20" s="376"/>
      <c r="G20" s="376"/>
      <c r="H20" s="376"/>
      <c r="I20" s="376"/>
      <c r="J20" s="376"/>
      <c r="K20" s="376"/>
    </row>
    <row r="21" spans="2:13" x14ac:dyDescent="0.25">
      <c r="B21" s="376"/>
      <c r="C21" s="376"/>
      <c r="D21" s="376"/>
      <c r="E21" s="376"/>
      <c r="F21" s="376"/>
      <c r="G21" s="376"/>
      <c r="H21" s="376"/>
      <c r="I21" s="376"/>
      <c r="J21" s="376"/>
      <c r="K21" s="376"/>
    </row>
    <row r="22" spans="2:13" x14ac:dyDescent="0.25">
      <c r="B22" s="376"/>
      <c r="C22" s="376"/>
      <c r="D22" s="376"/>
      <c r="E22" s="376"/>
      <c r="F22" s="376"/>
      <c r="G22" s="376"/>
      <c r="H22" s="376"/>
      <c r="I22" s="376"/>
      <c r="J22" s="376"/>
      <c r="K22" s="376"/>
    </row>
    <row r="23" spans="2:13" x14ac:dyDescent="0.25">
      <c r="B23" s="376"/>
      <c r="C23" s="376"/>
      <c r="D23" s="376"/>
      <c r="E23" s="376"/>
      <c r="F23" s="376"/>
      <c r="G23" s="376"/>
      <c r="H23" s="376"/>
      <c r="I23" s="376"/>
      <c r="J23" s="376"/>
      <c r="K23" s="376"/>
    </row>
    <row r="24" spans="2:13" x14ac:dyDescent="0.25">
      <c r="B24" s="376"/>
      <c r="C24" s="376"/>
      <c r="D24" s="376"/>
      <c r="E24" s="376"/>
      <c r="F24" s="376"/>
      <c r="G24" s="376"/>
      <c r="H24" s="376"/>
      <c r="I24" s="376"/>
      <c r="J24" s="376"/>
      <c r="K24" s="376"/>
    </row>
    <row r="25" spans="2:13" x14ac:dyDescent="0.25">
      <c r="B25" s="376"/>
      <c r="C25" s="376"/>
      <c r="D25" s="376"/>
      <c r="E25" s="376"/>
      <c r="F25" s="376"/>
      <c r="G25" s="376"/>
      <c r="H25" s="376"/>
      <c r="I25" s="376"/>
      <c r="J25" s="376"/>
      <c r="K25" s="376"/>
    </row>
    <row r="26" spans="2:13" x14ac:dyDescent="0.25">
      <c r="B26" s="376"/>
      <c r="C26" s="376"/>
      <c r="D26" s="376"/>
      <c r="E26" s="376"/>
      <c r="F26" s="376"/>
      <c r="G26" s="376"/>
      <c r="H26" s="376"/>
      <c r="I26" s="376"/>
      <c r="J26" s="376"/>
      <c r="K26" s="376"/>
    </row>
    <row r="27" spans="2:13" x14ac:dyDescent="0.25">
      <c r="B27" s="376"/>
      <c r="C27" s="376"/>
      <c r="D27" s="376"/>
      <c r="E27" s="376"/>
      <c r="F27" s="376"/>
      <c r="G27" s="376"/>
      <c r="H27" s="376"/>
      <c r="I27" s="376"/>
      <c r="J27" s="376"/>
      <c r="K27" s="376"/>
      <c r="L27" s="74"/>
      <c r="M27" s="74"/>
    </row>
    <row r="28" spans="2:13" x14ac:dyDescent="0.25">
      <c r="B28" s="376"/>
      <c r="C28" s="376"/>
      <c r="D28" s="376"/>
      <c r="E28" s="376"/>
      <c r="F28" s="376"/>
      <c r="G28" s="376"/>
      <c r="H28" s="376"/>
      <c r="I28" s="376"/>
      <c r="J28" s="376"/>
      <c r="K28" s="376"/>
      <c r="L28" s="74"/>
    </row>
  </sheetData>
  <sheetProtection algorithmName="SHA-512" hashValue="cBqIS6QP6GnDEFRA9gX7JjYKlW66YWya6a2F08UehQhuZSLA60oNcbPjRBqWSr6cW8H91Y5igV55XQxUetOuXA==" saltValue="TarRBDcIpI75ZwZ46r1b6A==" spinCount="100000" sheet="1" selectLockedCells="1" selectUnlockedCells="1"/>
  <mergeCells count="2">
    <mergeCell ref="B9:K28"/>
    <mergeCell ref="B2:K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Introduction</vt:lpstr>
      <vt:lpstr>Analysis table</vt:lpstr>
      <vt:lpstr>Glossary and explanatory notes</vt:lpstr>
      <vt:lpstr>Pivot tables</vt:lpstr>
      <vt:lpstr>DASHBOARD</vt:lpstr>
      <vt:lpstr>Summary table</vt:lpstr>
      <vt:lpstr>Review quarters</vt:lpstr>
      <vt:lpstr>Data validation</vt:lpstr>
      <vt:lpstr>Copyright information</vt:lpstr>
      <vt:lpstr>Down</vt:lpstr>
      <vt:lpstr>N</vt:lpstr>
      <vt:lpstr>None</vt:lpstr>
      <vt:lpstr>None1</vt:lpstr>
      <vt:lpstr>DASHBOARD!Print_Area</vt:lpstr>
      <vt:lpstr>Up</vt:lpstr>
      <vt:lpstr>Y</vt:lpstr>
    </vt:vector>
  </TitlesOfParts>
  <Company>NCVER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Nadine Schuil</dc:creator>
  <cp:lastModifiedBy>Luke Westle</cp:lastModifiedBy>
  <cp:lastPrinted>2017-12-11T01:32:49Z</cp:lastPrinted>
  <dcterms:created xsi:type="dcterms:W3CDTF">2017-07-28T04:01:35Z</dcterms:created>
  <dcterms:modified xsi:type="dcterms:W3CDTF">2022-07-05T05:34:45Z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