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P:\WorkInProgress\Luke's Pubs\Publications\_Stats\A&amp;T_Sept2023\Upload\"/>
    </mc:Choice>
  </mc:AlternateContent>
  <xr:revisionPtr revIDLastSave="0" documentId="8_{2B8437E4-AD33-4D6A-B360-5BBFEDE23A6F}" xr6:coauthVersionLast="47" xr6:coauthVersionMax="47" xr10:uidLastSave="{00000000-0000-0000-0000-000000000000}"/>
  <workbookProtection workbookAlgorithmName="SHA-512" workbookHashValue="auAwlS0Kx4NrUG75MxIbjycwaYmx5YypKtdszh12GbAxc7Vqw50Cpyv6KpGOkRoQ7ImctJvPSA28TbOIj/1OLQ==" workbookSaltValue="WISb2gcI5mSuquR1LFqS9A==" workbookSpinCount="100000" lockStructure="1"/>
  <bookViews>
    <workbookView showVerticalScroll="0" xWindow="3000" yWindow="930" windowWidth="20985" windowHeight="11385"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modifed=""01/18/2024 10:05:3'"</definedName>
    <definedName name="_AMO_ContentDefinition_295476121.1" hidden="1">"'3"" user=""Brian Rathod"" apply=""False"" css=""C:\Program Files\SASHome\SASAddinforMicrosoftOffice\7.1\Styles\AMODefault.css"" range=""Q__working_aat_apprentice_and_tr_3"" auto=""False"" xTime=""00:00:00.0156202"" rTime=""00:00:01.4344639"" bgnew='"</definedName>
    <definedName name="_AMO_ContentDefinition_295476121.10" hidden="1">"'king\collections\aat-apprentice-and-trainee\Estimates Review\analysis.sas7bdat&amp;quot; /&amp;gt;"" /&gt;_x000D_
  &lt;param n=""ExcelTableColumnCount"" v=""16"" /&gt;_x000D_
  &lt;param n=""ExcelTableRowCount"" v=""288"" /&gt;_x000D_
  &lt;param n=""DataRowCount"" v=""288"" /&gt;_x000D_
  &lt;param n=""'"</definedName>
    <definedName name="_AMO_ContentDefinition_295476121.11" hidden="1">"'DataColCount"" v=""15"" /&gt;_x000D_
  &lt;param n=""ObsColumn"" v=""true"" /&gt;_x000D_
  &lt;param n=""ExcelFormattingHash"" v=""-1531245670"" /&gt;_x000D_
  &lt;param n=""ExcelFormatting"" v=""Automatic"" /&gt;_x000D_
  &lt;ExcelXMLOptions AdjColWidths=""True"" RowOpt=""InsertCells"" ColOpt=""I'"</definedName>
    <definedName name="_AMO_ContentDefinition_295476121.12" hidden="1">"'nsertCells"" /&gt;_x000D_
&lt;/ContentDefinition&gt;'"</definedName>
    <definedName name="_AMO_ContentDefinition_295476121.2" hidden="1">"'""False"" nFmt=""False"" grphSet=""True"" imgY=""0"" imgX=""0"" redirect=""False""&gt;_x000D_
  &lt;files /&gt;_x000D_
  &lt;parents /&gt;_x000D_
  &lt;children /&gt;_x000D_
  &lt;param n=""AMO_Version"" v=""7.1"" /&gt;_x000D_
  &lt;param n=""DisplayName"" v=""Q:\working\aat-apprentice-and-trainee\Estimates Re'"</definedName>
    <definedName name="_AMO_ContentDefinition_295476121.3" hidden="1">"'view\analysis.sas7bdat"" /&gt;_x000D_
  &lt;param n=""DisplayType"" v=""Data Set"" /&gt;_x000D_
  &lt;param n=""DataSourceType"" v=""SAS DATASET"" /&gt;_x000D_
  &lt;param n=""SASFilter"" v="""" /&gt;_x000D_
  &lt;param n=""MoreSheetsForRows"" v=""True"" /&gt;_x000D_
  &lt;param n=""PageSize"" v=""500"" /&gt;_x000D_
 '"</definedName>
    <definedName name="_AMO_ContentDefinition_295476121.4" hidden="1">"' &lt;param n=""ShowRowNumbers"" v=""True"" /&gt;_x000D_
  &lt;param n=""ShowInfoInSheet"" v=""False"" /&gt;_x000D_
  &lt;param n=""CredKey"" v=""Q:\working\collections\aat-apprentice-and-trainee\Estimates Review\analysis.sas7bdat"" /&gt;_x000D_
  &lt;param n=""ClassName"" v=""SAS.OfficeAdd'"</definedName>
    <definedName name="_AMO_ContentDefinition_295476121.5" hidden="1">"'in.DataViewItem"" /&gt;_x000D_
  &lt;param n=""ServerName"" v="""" /&gt;_x000D_
  &lt;param n=""DataSource"" v=""&amp;lt;SasDataSource Version=&amp;quot;4.2&amp;quot; Type=&amp;quot;SAS.Servers.Dataset&amp;quot; FilterDS=&amp;quot;&amp;amp;lt;?xml version=&amp;amp;quot;1.0&amp;amp;quot; encoding=&amp;amp;quot;utf-'"</definedName>
    <definedName name="_AMO_ContentDefinition_295476121.6" hidden="1">"'16&amp;amp;quot;?&amp;amp;gt;&amp;amp;lt;FilterTree&amp;amp;gt;&amp;amp;lt;TreeRoot /&amp;amp;gt;&amp;amp;lt;/FilterTree&amp;amp;gt;&amp;quot; ColSelFlg=&amp;quot;0&amp;quot; DNA=&amp;quot;&amp;amp;lt;DNA&amp;amp;gt;&amp;amp;#xD;&amp;amp;#xA;  &amp;amp;lt;Type&amp;amp;gt;LocalFile&amp;amp;lt;/Type&amp;amp;gt;&amp;amp;#xD;&amp;amp;#xA;  &amp;'"</definedName>
    <definedName name="_AMO_ContentDefinition_295476121.7" hidden="1">"'amp;lt;Name&amp;amp;gt;analysis.sas7bdat&amp;amp;lt;/Name&amp;amp;gt;&amp;amp;#xD;&amp;amp;#xA;  &amp;amp;lt;Version&amp;amp;gt;1&amp;amp;lt;/Version&amp;amp;gt;&amp;amp;#xD;&amp;amp;#xA;  &amp;amp;lt;Assembly /&amp;amp;gt;&amp;amp;#xD;&amp;amp;#xA;  &amp;amp;lt;Factory /&amp;amp;gt;&amp;amp;#xD;&amp;amp;#xA;  &amp;amp;lt;ParentN'"</definedName>
    <definedName name="_AMO_ContentDefinition_295476121.8" hidden="1">"'ame&amp;amp;gt;Estimates Review&amp;amp;lt;/ParentName&amp;amp;gt;&amp;amp;#xD;&amp;amp;#xA;  &amp;amp;lt;Delimiter&amp;amp;gt;\&amp;amp;lt;/Delimiter&amp;amp;gt;&amp;amp;#xD;&amp;amp;#xA;  &amp;amp;lt;FullPath&amp;amp;gt;Q:\working\collections\aat-apprentice-and-trainee\Estimates Review\analysis.sas7b'"</definedName>
    <definedName name="_AMO_ContentDefinition_295476121.9" hidden="1">"'dat&amp;amp;lt;/FullPath&amp;amp;gt;&amp;amp;#xD;&amp;amp;#xA;  &amp;amp;lt;RelativePath&amp;amp;gt;Q:\working\collections\aat-apprentice-and-trainee\Estimates Review\analysis.sas7bdat&amp;amp;lt;/RelativePath&amp;amp;gt;&amp;amp;#xD;&amp;amp;#xA;&amp;amp;lt;/DNA&amp;amp;gt;&amp;quot; Name=&amp;quot;Q:\wor'"</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7" l="1"/>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K18" i="7" l="1"/>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DB4E195B-86A5-4B1C-8377-B5A812382662}">
      <text>
        <r>
          <rPr>
            <b/>
            <sz val="9"/>
            <color indexed="81"/>
            <rFont val="Tahoma"/>
            <charset val="1"/>
          </rPr>
          <t>state</t>
        </r>
      </text>
    </comment>
    <comment ref="E1" authorId="0" shapeId="0" xr:uid="{F9B42F8B-2AD8-43D8-A0D3-3C0E6B3A28CE}">
      <text>
        <r>
          <rPr>
            <b/>
            <sz val="9"/>
            <color indexed="81"/>
            <rFont val="Tahoma"/>
            <charset val="1"/>
          </rPr>
          <t>collection_quarter</t>
        </r>
      </text>
    </comment>
    <comment ref="F1" authorId="0" shapeId="0" xr:uid="{16B7E5BB-D8A5-4D8B-BC67-AC930954F237}">
      <text>
        <r>
          <rPr>
            <b/>
            <sz val="9"/>
            <color indexed="81"/>
            <rFont val="Tahoma"/>
            <charset val="1"/>
          </rPr>
          <t>collection_number</t>
        </r>
      </text>
    </comment>
    <comment ref="M1" authorId="0" shapeId="0" xr:uid="{B8B2097C-17CF-4407-954C-C7EF804FBBE9}">
      <text>
        <r>
          <rPr>
            <b/>
            <sz val="9"/>
            <color indexed="81"/>
            <rFont val="Tahoma"/>
            <charset val="1"/>
          </rPr>
          <t>counter</t>
        </r>
      </text>
    </comment>
    <comment ref="P1" authorId="0" shapeId="0" xr:uid="{62FBD29A-4ABC-48EC-B426-36F155C28681}">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<sst xmlns="http://schemas.openxmlformats.org/spreadsheetml/2006/main" count="1454" uniqueCount="178">
  <si>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</si>
  <si>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</si>
  <si>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</si>
  <si>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</si>
  <si>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</si>
  <si>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</si>
  <si>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</si>
  <si>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</si>
  <si>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</si>
  <si>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</si>
  <si>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</si>
  <si>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</si>
  <si>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</si>
  <si>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</si>
  <si>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</si>
  <si>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</si>
  <si>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</si>
  <si>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</si>
  <si>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</si>
  <si>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</si>
  <si>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</si>
  <si>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</si>
  <si>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</si>
  <si>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</si>
  <si>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</si>
  <si>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</si>
  <si>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</si>
  <si>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</si>
  <si>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</si>
  <si>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</si>
  <si>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</si>
  <si>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</si>
  <si>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</si>
  <si>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</si>
  <si>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</si>
  <si>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</si>
  <si>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</si>
  <si>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</si>
  <si>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</si>
  <si>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</si>
  <si>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</si>
  <si>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</si>
  <si>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</si>
  <si>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</si>
  <si>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</si>
  <si>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</si>
  <si>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</si>
  <si>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</si>
  <si>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</si>
  <si>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</si>
  <si>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</si>
  <si>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</si>
  <si>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</si>
  <si>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</si>
  <si>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</si>
  <si>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</si>
  <si>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</si>
  <si>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</si>
  <si>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</si>
  <si>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</si>
  <si>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</si>
  <si>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</si>
  <si>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</si>
  <si>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</si>
  <si>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</si>
  <si>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</si>
  <si>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</si>
  <si>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</si>
  <si>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</si>
  <si>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</si>
  <si>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</si>
  <si>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</si>
  <si>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</si>
  <si>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</si>
  <si>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</si>
  <si>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</si>
  <si>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</si>
  <si>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</si>
  <si>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</si>
  <si>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</si>
  <si>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</si>
  <si>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</si>
  <si>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</si>
  <si>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</si>
  <si>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</si>
  <si>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</si>
  <si>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</si>
  <si>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</si>
  <si>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</si>
  <si>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</si>
  <si>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</si>
  <si>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</si>
  <si>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</si>
  <si>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</si>
  <si>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</si>
  <si>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</si>
  <si>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</si>
  <si>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</si>
  <si>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</si>
  <si>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</si>
  <si>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</si>
  <si>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</si>
  <si>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</si>
  <si>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</si>
  <si>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</si>
  <si>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</si>
  <si>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</si>
  <si>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</si>
  <si>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</si>
  <si>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</si>
  <si>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</si>
  <si>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</si>
  <si>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</si>
  <si>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</si>
  <si>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</si>
  <si>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</si>
  <si>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</si>
  <si>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</si>
  <si>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</si>
  <si>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</si>
  <si>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</si>
  <si>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</si>
  <si>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</si>
  <si>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</si>
  <si>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</si>
  <si>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</si>
  <si>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</si>
  <si>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</si>
  <si>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</si>
  <si>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</si>
  <si>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</si>
  <si>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</si>
  <si>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</si>
  <si>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</si>
  <si>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</si>
  <si>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</si>
  <si>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</si>
  <si>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</si>
  <si>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</si>
  <si>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</si>
  <si>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</si>
  <si>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</si>
  <si>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</si>
  <si>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</si>
  <si>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</si>
  <si>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</si>
  <si>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</si>
  <si>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</si>
  <si>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</si>
  <si>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</si>
  <si>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</si>
  <si>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</si>
  <si>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</si>
  <si>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</si>
  <si>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</si>
  <si>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</si>
  <si>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</si>
  <si>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</si>
  <si>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</si>
  <si>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</si>
  <si>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</si>
  <si>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</si>
  <si>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</si>
  <si>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</si>
  <si>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</si>
  <si>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</si>
  <si>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</si>
  <si>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</si>
  <si>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</si>
  <si>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</si>
  <si>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</si>
  <si>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</si>
  <si>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</si>
  <si>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</si>
  <si>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</si>
  <si>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</si>
  <si>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2024</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</si>
  <si>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2024, </t>
    </r>
    <r>
      <rPr>
        <i/>
        <sz val="10"/>
        <rFont val="Arial"/>
        <family val="2"/>
      </rPr>
      <t>Australian vocational education and training statistics: Apprentices and trainees estimates review dashboard: September quarter 2023,</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</si>
</sst>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40">
    <xf numFmtId="0" fontId="0" fillId="0" borderId="0" xfId="0"/>
    <xf numFmtId="0" fontId="0" fillId="0" borderId="0" xfId="0" quotePrefix="1"/>
    <xf numFmtId="49" fontId="0" fillId="0" borderId="0" xfId="0" applyNumberFormat="1"/>
    <xf numFmtId="3" fontId="0" fillId="0" borderId="0" xfId="0" applyNumberFormat="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6" fillId="0" borderId="0" xfId="0" applyFont="1"/>
    <xf numFmtId="0" fontId="1" fillId="0" borderId="0" xfId="0" applyFont="1" applyAlignment="1">
      <alignment horizontal="center" vertical="center"/>
    </xf>
    <xf numFmtId="0" fontId="17"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Alignment="1">
      <alignment wrapText="1"/>
    </xf>
    <xf numFmtId="168" fontId="23" fillId="0" borderId="0" xfId="2" applyNumberFormat="1" applyFont="1" applyBorder="1" applyAlignment="1">
      <alignment horizontal="center" vertical="center"/>
    </xf>
    <xf numFmtId="0" fontId="23" fillId="0" borderId="0" xfId="0" applyFont="1" applyAlignment="1">
      <alignment horizontal="center" vertical="center"/>
    </xf>
    <xf numFmtId="168" fontId="23"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Alignment="1">
      <alignment vertical="center"/>
    </xf>
    <xf numFmtId="0" fontId="22" fillId="0" borderId="0" xfId="0" applyFont="1" applyAlignment="1">
      <alignment horizontal="center" vertical="center" wrapText="1"/>
    </xf>
    <xf numFmtId="14" fontId="0" fillId="0" borderId="0" xfId="0" applyNumberForma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Alignment="1">
      <alignment horizontal="center"/>
    </xf>
    <xf numFmtId="9" fontId="23" fillId="0" borderId="0" xfId="1" applyFont="1" applyBorder="1" applyAlignment="1">
      <alignment horizontal="center" vertical="center"/>
    </xf>
    <xf numFmtId="0" fontId="23" fillId="0" borderId="0" xfId="0" applyFont="1" applyAlignment="1">
      <alignment horizontal="center" vertical="center" wrapText="1"/>
    </xf>
    <xf numFmtId="9" fontId="23" fillId="0" borderId="0" xfId="1" applyFont="1" applyBorder="1" applyAlignment="1">
      <alignment horizontal="center"/>
    </xf>
    <xf numFmtId="0" fontId="18"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8" fillId="0" borderId="0" xfId="0" applyFont="1" applyAlignment="1">
      <alignment horizontal="center"/>
    </xf>
    <xf numFmtId="0" fontId="23"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7" fillId="0" borderId="0" xfId="0" applyFont="1" applyAlignment="1">
      <alignment horizontal="center" vertical="center"/>
    </xf>
    <xf numFmtId="0" fontId="44" fillId="0" borderId="0" xfId="0" applyFont="1" applyAlignment="1">
      <alignment horizontal="left" vertical="top" wrapText="1"/>
    </xf>
    <xf numFmtId="0" fontId="32" fillId="0" borderId="0" xfId="0" applyFont="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Alignment="1">
      <alignment vertical="top" wrapText="1"/>
    </xf>
    <xf numFmtId="0" fontId="32" fillId="0" borderId="0" xfId="0" applyFont="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33" fillId="0" borderId="0" xfId="0" applyFont="1" applyAlignment="1">
      <alignment horizontal="left"/>
    </xf>
    <xf numFmtId="0" fontId="54" fillId="0" borderId="65" xfId="0" applyFont="1" applyBorder="1" applyAlignment="1">
      <alignment vertical="top" wrapText="1"/>
    </xf>
    <xf numFmtId="0" fontId="54" fillId="0" borderId="0" xfId="0" applyFont="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Alignment="1">
      <alignment horizontal="center" vertical="center"/>
    </xf>
    <xf numFmtId="0" fontId="57" fillId="19" borderId="0" xfId="0" applyFont="1" applyFill="1" applyAlignment="1">
      <alignment horizontal="center" vertical="center"/>
    </xf>
    <xf numFmtId="0" fontId="25" fillId="3" borderId="0" xfId="0" applyFont="1" applyFill="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0" fontId="60" fillId="0" borderId="0" xfId="0" applyFont="1" applyAlignment="1">
      <alignment vertical="top" wrapText="1"/>
    </xf>
    <xf numFmtId="0" fontId="39" fillId="0" borderId="0" xfId="0" applyFont="1" applyAlignment="1">
      <alignment vertical="center"/>
    </xf>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0" fillId="0" borderId="0" xfId="0" applyAlignment="1">
      <alignment horizontal="left"/>
    </xf>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xf numFmtId="0" fontId="65" fillId="0" borderId="0" xfId="0" applyFont="1"/>
    <xf numFmtId="0" fontId="67" fillId="0" borderId="0" xfId="0" applyFont="1" applyAlignment="1">
      <alignment horizontal="center" vertical="center"/>
    </xf>
    <xf numFmtId="169" fontId="67" fillId="0" borderId="0" xfId="0" applyNumberFormat="1" applyFont="1" applyAlignment="1">
      <alignment horizontal="center" vertical="center"/>
    </xf>
    <xf numFmtId="3" fontId="67" fillId="0" borderId="0" xfId="0" applyNumberFormat="1" applyFont="1" applyAlignment="1">
      <alignment horizontal="center" vertical="center"/>
    </xf>
    <xf numFmtId="166" fontId="67" fillId="0" borderId="0" xfId="0" applyNumberFormat="1" applyFont="1" applyAlignment="1">
      <alignment horizontal="center" vertical="center"/>
    </xf>
    <xf numFmtId="0" fontId="67" fillId="12" borderId="53" xfId="0" applyFont="1" applyFill="1" applyBorder="1" applyAlignment="1">
      <alignment horizontal="center" vertical="center" wrapText="1"/>
    </xf>
    <xf numFmtId="0" fontId="67" fillId="12" borderId="29" xfId="0" applyFont="1" applyFill="1" applyBorder="1" applyAlignment="1">
      <alignment horizontal="center" vertical="center" wrapText="1"/>
    </xf>
    <xf numFmtId="17" fontId="36" fillId="0" borderId="0" xfId="0" applyNumberFormat="1" applyFont="1" applyAlignment="1">
      <alignment horizontal="left" vertical="top" wrapText="1"/>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Alignment="1">
      <alignment horizontal="center" vertical="center" wrapText="1"/>
    </xf>
    <xf numFmtId="0" fontId="43" fillId="6" borderId="0" xfId="0" applyFont="1" applyFill="1" applyAlignment="1">
      <alignment horizontal="center" vertical="center"/>
    </xf>
    <xf numFmtId="0" fontId="40" fillId="0" borderId="0" xfId="3" applyFont="1" applyAlignment="1" applyProtection="1">
      <alignment horizontal="left"/>
      <protection locked="0"/>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0" fontId="41" fillId="6" borderId="0" xfId="0" applyFont="1" applyFill="1" applyAlignment="1">
      <alignment horizontal="center" vertical="center" wrapText="1"/>
    </xf>
    <xf numFmtId="0" fontId="28" fillId="0" borderId="0" xfId="3" applyAlignment="1">
      <alignment horizontal="left"/>
    </xf>
    <xf numFmtId="0" fontId="59" fillId="6" borderId="0" xfId="0" applyFont="1" applyFill="1" applyAlignment="1">
      <alignment horizontal="center" vertical="center"/>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0" xfId="0" applyNumberFormat="1" applyFont="1" applyBorder="1" applyAlignment="1">
      <alignment horizontal="center" vertical="center"/>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3"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 xfId="0" applyFont="1" applyBorder="1" applyAlignment="1">
      <alignment horizontal="center" vertical="center" wrapText="1"/>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Alignment="1">
      <alignment horizontal="center" wrapText="1"/>
    </xf>
    <xf numFmtId="0" fontId="35" fillId="0" borderId="58" xfId="0" applyFont="1" applyBorder="1" applyAlignment="1">
      <alignment horizontal="center" wrapText="1"/>
    </xf>
    <xf numFmtId="0" fontId="33" fillId="0" borderId="0" xfId="0" applyFont="1" applyAlignment="1">
      <alignment horizontal="left"/>
    </xf>
    <xf numFmtId="0" fontId="35" fillId="0" borderId="57" xfId="0" applyFont="1" applyBorder="1" applyAlignment="1">
      <alignment horizontal="center"/>
    </xf>
    <xf numFmtId="0" fontId="35" fillId="0" borderId="0" xfId="0" applyFont="1" applyAlignment="1">
      <alignment horizontal="center"/>
    </xf>
    <xf numFmtId="0" fontId="35" fillId="0" borderId="58" xfId="0" applyFont="1" applyBorder="1" applyAlignment="1">
      <alignment horizont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3" fontId="33" fillId="0" borderId="31" xfId="2" applyNumberFormat="1" applyFont="1" applyBorder="1" applyAlignment="1">
      <alignment horizontal="center" vertical="center"/>
    </xf>
    <xf numFmtId="3" fontId="33" fillId="0" borderId="34" xfId="2" applyNumberFormat="1" applyFont="1" applyBorder="1" applyAlignment="1">
      <alignment horizontal="center" vertical="center"/>
    </xf>
    <xf numFmtId="0" fontId="40" fillId="0" borderId="0" xfId="3" applyFont="1" applyFill="1" applyBorder="1" applyAlignment="1" applyProtection="1">
      <alignment horizontal="right" vertical="center"/>
      <protection locked="0"/>
    </xf>
    <xf numFmtId="0" fontId="52"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7"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54" fillId="0" borderId="65" xfId="0" applyFont="1" applyBorder="1" applyAlignment="1">
      <alignment horizontal="left" vertical="top" wrapText="1"/>
    </xf>
    <xf numFmtId="0" fontId="54" fillId="0" borderId="0" xfId="0" applyFont="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Alignment="1">
      <alignment horizontal="center" wrapText="1"/>
    </xf>
    <xf numFmtId="0" fontId="42" fillId="0" borderId="0" xfId="0" applyFont="1" applyAlignment="1">
      <alignment horizontal="left" wrapText="1"/>
    </xf>
    <xf numFmtId="0" fontId="64"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59">
    <dxf>
      <font>
        <color rgb="FF78278B"/>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theme="0"/>
      </font>
    </dxf>
    <dxf>
      <font>
        <color theme="0"/>
      </font>
    </dxf>
    <dxf>
      <font>
        <color rgb="FFFF0000"/>
      </font>
    </dxf>
    <dxf>
      <font>
        <color rgb="FFFF0000"/>
      </font>
    </dxf>
    <dxf>
      <font>
        <color rgb="FFFF0000"/>
      </font>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8"/>
    </tableStyle>
    <tableStyle name="Slicer Style 2" pivot="0" table="0" count="1" xr9:uid="{00000000-0011-0000-FFFF-FFFF01000000}">
      <tableStyleElement type="wholeTable" dxfId="157"/>
    </tableStyle>
    <tableStyle name="Slicer Style 3" pivot="0" table="0" count="1" xr9:uid="{00000000-0011-0000-FFFF-FFFF02000000}">
      <tableStyleElement type="headerRow" dxfId="156"/>
    </tableStyle>
    <tableStyle name="SlicerStyleDark1 2" pivot="0" table="0" count="10" xr9:uid="{00000000-0011-0000-FFFF-FFFF03000000}">
      <tableStyleElement type="wholeTable" dxfId="155"/>
      <tableStyleElement type="headerRow" dxfId="154"/>
    </tableStyle>
    <tableStyle name="SlicerStyleLight1 2" pivot="0" table="0" count="10" xr9:uid="{00000000-0011-0000-FFFF-FFFF04000000}">
      <tableStyleElement type="wholeTable" dxfId="153"/>
      <tableStyleElement type="headerRow" dxfId="152"/>
    </tableStyle>
    <tableStyle name="SlicerStyleLight1 2 2" pivot="0" table="0" count="10" xr9:uid="{00000000-0011-0000-FFFF-FFFF05000000}">
      <tableStyleElement type="wholeTable" dxfId="151"/>
      <tableStyleElement type="headerRow" dxfId="150"/>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44621</c:v>
                </c:pt>
                <c:pt idx="1">
                  <c:v>44713</c:v>
                </c:pt>
                <c:pt idx="2">
                  <c:v>44805</c:v>
                </c:pt>
                <c:pt idx="3">
                  <c:v>44896</c:v>
                </c:pt>
              </c:numCache>
            </c:numRef>
          </c:cat>
          <c:val>
            <c:numRef>
              <c:f>'Pivot tables'!$R$24:$R$27</c:f>
              <c:numCache>
                <c:formatCode>General</c:formatCode>
                <c:ptCount val="4"/>
                <c:pt idx="0">
                  <c:v>85471</c:v>
                </c:pt>
                <c:pt idx="1">
                  <c:v>66889</c:v>
                </c:pt>
                <c:pt idx="2">
                  <c:v>29418</c:v>
                </c:pt>
                <c:pt idx="3">
                  <c:v>33744</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44621</c:v>
                </c:pt>
                <c:pt idx="1">
                  <c:v>44713</c:v>
                </c:pt>
                <c:pt idx="2">
                  <c:v>44805</c:v>
                </c:pt>
                <c:pt idx="3">
                  <c:v>44896</c:v>
                </c:pt>
              </c:numCache>
            </c:numRef>
          </c:cat>
          <c:val>
            <c:numRef>
              <c:f>'Pivot tables'!$Q$24:$Q$27</c:f>
              <c:numCache>
                <c:formatCode>General</c:formatCode>
                <c:ptCount val="4"/>
                <c:pt idx="0">
                  <c:v>96826</c:v>
                </c:pt>
                <c:pt idx="1">
                  <c:v>75585</c:v>
                </c:pt>
                <c:pt idx="2">
                  <c:v>30500</c:v>
                </c:pt>
                <c:pt idx="3">
                  <c:v>34421</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44621</c:v>
                </c:pt>
                <c:pt idx="1">
                  <c:v>44713</c:v>
                </c:pt>
                <c:pt idx="2">
                  <c:v>44805</c:v>
                </c:pt>
                <c:pt idx="3">
                  <c:v>44896</c:v>
                </c:pt>
              </c:numCache>
            </c:numRef>
          </c:cat>
          <c:val>
            <c:numRef>
              <c:f>'Pivot tables'!$S$24:$S$27</c:f>
              <c:numCache>
                <c:formatCode>General</c:formatCode>
                <c:ptCount val="4"/>
                <c:pt idx="0">
                  <c:v>99449</c:v>
                </c:pt>
                <c:pt idx="1">
                  <c:v>77293</c:v>
                </c:pt>
                <c:pt idx="2">
                  <c:v>30820</c:v>
                </c:pt>
                <c:pt idx="3">
                  <c:v>34397</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44621</c:v>
                </c:pt>
                <c:pt idx="1">
                  <c:v>44713</c:v>
                </c:pt>
                <c:pt idx="2">
                  <c:v>44805</c:v>
                </c:pt>
                <c:pt idx="3">
                  <c:v>44896</c:v>
                </c:pt>
              </c:numCache>
            </c:numRef>
          </c:cat>
          <c:val>
            <c:numRef>
              <c:f>'Pivot tables'!$G$24:$G$27</c:f>
              <c:numCache>
                <c:formatCode>0</c:formatCode>
                <c:ptCount val="4"/>
                <c:pt idx="0">
                  <c:v>96082</c:v>
                </c:pt>
                <c:pt idx="1">
                  <c:v>74915</c:v>
                </c:pt>
                <c:pt idx="2">
                  <c:v>30189</c:v>
                </c:pt>
                <c:pt idx="3">
                  <c:v>33933</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44621</c:v>
                </c:pt>
                <c:pt idx="1">
                  <c:v>44713</c:v>
                </c:pt>
                <c:pt idx="2">
                  <c:v>44805</c:v>
                </c:pt>
                <c:pt idx="3">
                  <c:v>44896</c:v>
                </c:pt>
              </c:numCache>
            </c:numRef>
          </c:cat>
          <c:val>
            <c:numRef>
              <c:f>'Pivot tables'!$H$24:$H$27</c:f>
              <c:numCache>
                <c:formatCode>0</c:formatCode>
                <c:ptCount val="4"/>
                <c:pt idx="0">
                  <c:v>96826</c:v>
                </c:pt>
                <c:pt idx="1">
                  <c:v>75585</c:v>
                </c:pt>
                <c:pt idx="2">
                  <c:v>30500</c:v>
                </c:pt>
                <c:pt idx="3">
                  <c:v>34421</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44621</c:v>
                </c:pt>
                <c:pt idx="1">
                  <c:v>44713</c:v>
                </c:pt>
                <c:pt idx="2">
                  <c:v>44805</c:v>
                </c:pt>
                <c:pt idx="3">
                  <c:v>44896</c:v>
                </c:pt>
              </c:numCache>
            </c:numRef>
          </c:cat>
          <c:val>
            <c:numRef>
              <c:f>'Pivot tables'!$I$24:$I$27</c:f>
              <c:numCache>
                <c:formatCode>0</c:formatCode>
                <c:ptCount val="4"/>
                <c:pt idx="0">
                  <c:v>99449</c:v>
                </c:pt>
                <c:pt idx="1">
                  <c:v>77293</c:v>
                </c:pt>
                <c:pt idx="2">
                  <c:v>30820</c:v>
                </c:pt>
                <c:pt idx="3">
                  <c:v>34397</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44621</c:v>
                </c:pt>
                <c:pt idx="1">
                  <c:v>44713</c:v>
                </c:pt>
                <c:pt idx="2">
                  <c:v>44805</c:v>
                </c:pt>
                <c:pt idx="3">
                  <c:v>44896</c:v>
                </c:pt>
              </c:numCache>
            </c:numRef>
          </c:cat>
          <c:val>
            <c:numRef>
              <c:f>'Pivot tables'!$B$24:$B$27</c:f>
              <c:numCache>
                <c:formatCode>0</c:formatCode>
                <c:ptCount val="4"/>
                <c:pt idx="0">
                  <c:v>96364</c:v>
                </c:pt>
                <c:pt idx="1">
                  <c:v>75154</c:v>
                </c:pt>
                <c:pt idx="2">
                  <c:v>30332</c:v>
                </c:pt>
                <c:pt idx="3">
                  <c:v>33885</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44621</c:v>
                </c:pt>
                <c:pt idx="1">
                  <c:v>44713</c:v>
                </c:pt>
                <c:pt idx="2">
                  <c:v>44805</c:v>
                </c:pt>
                <c:pt idx="3">
                  <c:v>44896</c:v>
                </c:pt>
              </c:numCache>
            </c:numRef>
          </c:cat>
          <c:val>
            <c:numRef>
              <c:f>'Pivot tables'!$C$24:$C$27</c:f>
              <c:numCache>
                <c:formatCode>0</c:formatCode>
                <c:ptCount val="4"/>
                <c:pt idx="0">
                  <c:v>99449</c:v>
                </c:pt>
                <c:pt idx="1">
                  <c:v>77293</c:v>
                </c:pt>
                <c:pt idx="2">
                  <c:v>30820</c:v>
                </c:pt>
                <c:pt idx="3">
                  <c:v>34397</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44621</c:v>
                </c:pt>
                <c:pt idx="1">
                  <c:v>44713</c:v>
                </c:pt>
                <c:pt idx="2">
                  <c:v>44805</c:v>
                </c:pt>
                <c:pt idx="3">
                  <c:v>44896</c:v>
                </c:pt>
              </c:numCache>
            </c:numRef>
          </c:cat>
          <c:val>
            <c:numRef>
              <c:f>'Pivot tables'!$D$24:$D$27</c:f>
              <c:numCache>
                <c:formatCode>0</c:formatCode>
                <c:ptCount val="4"/>
                <c:pt idx="0">
                  <c:v>97288</c:v>
                </c:pt>
                <c:pt idx="1">
                  <c:v>76016</c:v>
                </c:pt>
                <c:pt idx="2">
                  <c:v>30668</c:v>
                </c:pt>
                <c:pt idx="3">
                  <c:v>34957</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44621</c:v>
                </c:pt>
                <c:pt idx="1">
                  <c:v>44713</c:v>
                </c:pt>
                <c:pt idx="2">
                  <c:v>44805</c:v>
                </c:pt>
                <c:pt idx="3">
                  <c:v>44896</c:v>
                </c:pt>
              </c:numCache>
            </c:numRef>
          </c:cat>
          <c:val>
            <c:numRef>
              <c:f>'Pivot tables'!$L$24:$L$27</c:f>
              <c:numCache>
                <c:formatCode>0.0%</c:formatCode>
                <c:ptCount val="4"/>
                <c:pt idx="0">
                  <c:v>0.97400000000000009</c:v>
                </c:pt>
                <c:pt idx="1">
                  <c:v>0.97799999999999998</c:v>
                </c:pt>
                <c:pt idx="2">
                  <c:v>0.99</c:v>
                </c:pt>
                <c:pt idx="3">
                  <c:v>1.0009999999999999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44621</c:v>
                </c:pt>
                <c:pt idx="1">
                  <c:v>44713</c:v>
                </c:pt>
                <c:pt idx="2">
                  <c:v>44805</c:v>
                </c:pt>
                <c:pt idx="3">
                  <c:v>44896</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44621</c:v>
                </c:pt>
                <c:pt idx="1">
                  <c:v>44713</c:v>
                </c:pt>
                <c:pt idx="2">
                  <c:v>44805</c:v>
                </c:pt>
                <c:pt idx="3">
                  <c:v>44896</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table'!$H$33:$H$36</c:f>
              <c:numCache>
                <c:formatCode>General</c:formatCode>
                <c:ptCount val="4"/>
                <c:pt idx="0">
                  <c:v>96082</c:v>
                </c:pt>
                <c:pt idx="1">
                  <c:v>74915</c:v>
                </c:pt>
                <c:pt idx="2">
                  <c:v>30189</c:v>
                </c:pt>
                <c:pt idx="3">
                  <c:v>33933</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table'!$I$33:$I$36</c:f>
              <c:numCache>
                <c:formatCode>General</c:formatCode>
                <c:ptCount val="4"/>
                <c:pt idx="0">
                  <c:v>96826</c:v>
                </c:pt>
                <c:pt idx="1">
                  <c:v>75585</c:v>
                </c:pt>
                <c:pt idx="2">
                  <c:v>30500</c:v>
                </c:pt>
                <c:pt idx="3">
                  <c:v>34421</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table'!$K$33:$K$36</c:f>
              <c:numCache>
                <c:formatCode>General</c:formatCode>
                <c:ptCount val="4"/>
                <c:pt idx="0">
                  <c:v>99449</c:v>
                </c:pt>
                <c:pt idx="1">
                  <c:v>77293</c:v>
                </c:pt>
                <c:pt idx="2">
                  <c:v>30820</c:v>
                </c:pt>
                <c:pt idx="3">
                  <c:v>34397</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44621</c:v>
                </c:pt>
                <c:pt idx="1">
                  <c:v>44713</c:v>
                </c:pt>
                <c:pt idx="2">
                  <c:v>44805</c:v>
                </c:pt>
                <c:pt idx="3">
                  <c:v>44896</c:v>
                </c:pt>
              </c:numCache>
            </c:numRef>
          </c:cat>
          <c:val>
            <c:numRef>
              <c:f>'Summary table'!$J$33:$J$36</c:f>
              <c:numCache>
                <c:formatCode>0.0%</c:formatCode>
                <c:ptCount val="4"/>
                <c:pt idx="0">
                  <c:v>0.97400000000000009</c:v>
                </c:pt>
                <c:pt idx="1">
                  <c:v>0.97799999999999998</c:v>
                </c:pt>
                <c:pt idx="2">
                  <c:v>0.99</c:v>
                </c:pt>
                <c:pt idx="3">
                  <c:v>1.0009999999999999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0.97400000000000009</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image" Target="../media/image3.emf"/><Relationship Id="rId7"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3203" name="CommandButton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454"/>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455"/>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456"/>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457"/>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458"/>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459"/>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460"/>
                </a:ext>
              </a:extLst>
            </xdr:cNvPicPr>
          </xdr:nvPicPr>
          <xdr:blipFill>
            <a:blip xmlns:r="http://schemas.openxmlformats.org/officeDocument/2006/relationships" r:embed="rId5"/>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461"/>
                </a:ext>
              </a:extLst>
            </xdr:cNvPicPr>
          </xdr:nvPicPr>
          <xdr:blipFill>
            <a:blip xmlns:r="http://schemas.openxmlformats.org/officeDocument/2006/relationships" r:embed="rId6"/>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601134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2</xdr:col>
      <xdr:colOff>228600</xdr:colOff>
      <xdr:row>6</xdr:row>
      <xdr:rowOff>114300</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952500"/>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5309.421171296293"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1.3" maxValue="2023.2"/>
    </cacheField>
    <cacheField name="collection_number" numFmtId="0">
      <sharedItems containsSemiMixedTypes="0" containsString="0" containsNumber="1" containsInteger="1" minValue="81" maxValue="116" count="36">
        <n v="108"/>
        <n v="109"/>
        <n v="110"/>
        <n v="111"/>
        <n v="112"/>
        <n v="113"/>
        <n v="114"/>
        <n v="115"/>
        <n v="116"/>
        <n v="107" u="1"/>
        <n v="106" u="1"/>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2-12-02T00:00:00" count="35">
        <d v="2021-03-01T00:00:00"/>
        <d v="2021-06-01T00:00:00"/>
        <d v="2021-09-01T00:00:00"/>
        <d v="2021-12-01T00:00:00"/>
        <d v="2022-03-01T00:00:00"/>
        <d v="2022-06-01T00:00:00"/>
        <d v="2022-09-01T00:00:00"/>
        <d v="2022-12-01T00:00:00"/>
        <d v="2020-12-01T00:00:00" u="1"/>
        <d v="2020-09-01T00:00:00" u="1"/>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containsInteger="1" minValue="179" maxValue="353136"/>
    </cacheField>
    <cacheField name="model" numFmtId="0">
      <sharedItems containsSemiMixedTypes="0" containsString="0" containsNumber="1" containsInteger="1" minValue="0" maxValue="0"/>
    </cacheField>
    <cacheField name="type" numFmtId="49">
      <sharedItems count="3">
        <s v="Initial"/>
        <s v="1st revision"/>
        <s v="First revision" u="1"/>
      </sharedItems>
    </cacheField>
    <cacheField name="Low95" numFmtId="0">
      <sharedItems containsSemiMixedTypes="0" containsString="0" containsNumber="1" containsInteger="1" minValue="170" maxValue="352050"/>
    </cacheField>
    <cacheField name="High95" numFmtId="0">
      <sharedItems containsSemiMixedTypes="0" containsString="0" containsNumber="1" containsInteger="1" minValue="188" maxValue="354251"/>
    </cacheField>
    <cacheField name="final_count" numFmtId="0">
      <sharedItems containsSemiMixedTypes="0" containsString="0" containsNumber="1" containsInteger="1" minValue="193" maxValue="352442"/>
    </cacheField>
    <cacheField name="perc_of_final_count" numFmtId="0">
      <sharedItems containsSemiMixedTypes="0" containsString="0" containsNumber="1" minValue="69" maxValue="105.1"/>
    </cacheField>
    <cacheField name="count_in_PI" numFmtId="49">
      <sharedItems/>
    </cacheField>
    <cacheField name="raw_value" numFmtId="0">
      <sharedItems containsSemiMixedTypes="0" containsString="0" containsNumber="1" containsInteger="1" minValue="169" maxValue="358528"/>
    </cacheField>
    <cacheField name="model_perc_final_count" numFmtId="0">
      <sharedItems containsSemiMixedTypes="0" containsString="0" containsNumber="1" containsInteger="1" minValue="0" maxValue="0"/>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1.3"/>
    <x v="0"/>
    <x v="0"/>
    <n v="22144"/>
    <n v="0"/>
    <x v="0"/>
    <n v="21401"/>
    <n v="22887"/>
    <n v="23255"/>
    <n v="95.2"/>
    <s v="N"/>
    <n v="18305"/>
    <n v="0"/>
  </r>
  <r>
    <n v="2"/>
    <x v="0"/>
    <x v="0"/>
    <n v="2021.3"/>
    <x v="1"/>
    <x v="0"/>
    <n v="22955"/>
    <n v="0"/>
    <x v="1"/>
    <n v="22542"/>
    <n v="23368"/>
    <n v="23255"/>
    <n v="98.7"/>
    <s v="N"/>
    <n v="20959"/>
    <n v="0"/>
  </r>
  <r>
    <n v="3"/>
    <x v="0"/>
    <x v="0"/>
    <n v="2021.4"/>
    <x v="1"/>
    <x v="1"/>
    <n v="25029"/>
    <n v="0"/>
    <x v="0"/>
    <n v="24039"/>
    <n v="26019"/>
    <n v="25726"/>
    <n v="97.3"/>
    <s v="Y"/>
    <n v="20757"/>
    <n v="0"/>
  </r>
  <r>
    <n v="4"/>
    <x v="0"/>
    <x v="0"/>
    <n v="2021.4"/>
    <x v="2"/>
    <x v="1"/>
    <n v="25488"/>
    <n v="0"/>
    <x v="1"/>
    <n v="25033"/>
    <n v="25943"/>
    <n v="25726"/>
    <n v="99.1"/>
    <s v="Y"/>
    <n v="23277"/>
    <n v="0"/>
  </r>
  <r>
    <n v="5"/>
    <x v="0"/>
    <x v="0"/>
    <n v="2022.1"/>
    <x v="2"/>
    <x v="2"/>
    <n v="25203"/>
    <n v="0"/>
    <x v="0"/>
    <n v="24200"/>
    <n v="26206"/>
    <n v="25563"/>
    <n v="98.6"/>
    <s v="Y"/>
    <n v="21106"/>
    <n v="0"/>
  </r>
  <r>
    <n v="6"/>
    <x v="0"/>
    <x v="0"/>
    <n v="2022.1"/>
    <x v="3"/>
    <x v="2"/>
    <n v="25301"/>
    <n v="0"/>
    <x v="1"/>
    <n v="24861"/>
    <n v="25741"/>
    <n v="25563"/>
    <n v="99"/>
    <s v="Y"/>
    <n v="23206"/>
    <n v="0"/>
  </r>
  <r>
    <n v="7"/>
    <x v="0"/>
    <x v="0"/>
    <n v="2022.2"/>
    <x v="3"/>
    <x v="3"/>
    <n v="28680"/>
    <n v="0"/>
    <x v="0"/>
    <n v="27577"/>
    <n v="29783"/>
    <n v="30544"/>
    <n v="93.9"/>
    <s v="N"/>
    <n v="23854"/>
    <n v="0"/>
  </r>
  <r>
    <n v="8"/>
    <x v="0"/>
    <x v="0"/>
    <n v="2022.2"/>
    <x v="4"/>
    <x v="3"/>
    <n v="29788"/>
    <n v="0"/>
    <x v="1"/>
    <n v="29115"/>
    <n v="30461"/>
    <n v="30544"/>
    <n v="97.5"/>
    <s v="N"/>
    <n v="27111"/>
    <n v="0"/>
  </r>
  <r>
    <n v="9"/>
    <x v="0"/>
    <x v="1"/>
    <n v="2022.3"/>
    <x v="4"/>
    <x v="4"/>
    <n v="85471"/>
    <n v="0"/>
    <x v="0"/>
    <n v="82130"/>
    <n v="88812"/>
    <n v="99449"/>
    <n v="85.9"/>
    <s v="N"/>
    <n v="82075"/>
    <n v="0"/>
  </r>
  <r>
    <n v="10"/>
    <x v="0"/>
    <x v="1"/>
    <n v="2022.3"/>
    <x v="5"/>
    <x v="4"/>
    <n v="96826"/>
    <n v="0"/>
    <x v="1"/>
    <n v="96364"/>
    <n v="97288"/>
    <n v="99449"/>
    <n v="97.4"/>
    <s v="N"/>
    <n v="96082"/>
    <n v="0"/>
  </r>
  <r>
    <n v="11"/>
    <x v="0"/>
    <x v="1"/>
    <n v="2022.4"/>
    <x v="5"/>
    <x v="5"/>
    <n v="66889"/>
    <n v="0"/>
    <x v="0"/>
    <n v="64744"/>
    <n v="69034"/>
    <n v="77293"/>
    <n v="86.5"/>
    <s v="N"/>
    <n v="64084"/>
    <n v="0"/>
  </r>
  <r>
    <n v="12"/>
    <x v="0"/>
    <x v="1"/>
    <n v="2022.4"/>
    <x v="6"/>
    <x v="5"/>
    <n v="75585"/>
    <n v="0"/>
    <x v="1"/>
    <n v="75154"/>
    <n v="76016"/>
    <n v="77293"/>
    <n v="97.8"/>
    <s v="N"/>
    <n v="74915"/>
    <n v="0"/>
  </r>
  <r>
    <n v="13"/>
    <x v="0"/>
    <x v="1"/>
    <n v="2023.1"/>
    <x v="6"/>
    <x v="6"/>
    <n v="29418"/>
    <n v="0"/>
    <x v="0"/>
    <n v="28468"/>
    <n v="30368"/>
    <n v="30820"/>
    <n v="95.5"/>
    <s v="N"/>
    <n v="28027"/>
    <n v="0"/>
  </r>
  <r>
    <n v="14"/>
    <x v="0"/>
    <x v="1"/>
    <n v="2023.1"/>
    <x v="7"/>
    <x v="6"/>
    <n v="30500"/>
    <n v="0"/>
    <x v="1"/>
    <n v="30332"/>
    <n v="30668"/>
    <n v="30820"/>
    <n v="99"/>
    <s v="N"/>
    <n v="30189"/>
    <n v="0"/>
  </r>
  <r>
    <n v="15"/>
    <x v="0"/>
    <x v="1"/>
    <n v="2023.2"/>
    <x v="7"/>
    <x v="7"/>
    <n v="33744"/>
    <n v="0"/>
    <x v="0"/>
    <n v="32556"/>
    <n v="34932"/>
    <n v="34397"/>
    <n v="98.1"/>
    <s v="Y"/>
    <n v="31927"/>
    <n v="0"/>
  </r>
  <r>
    <n v="16"/>
    <x v="0"/>
    <x v="1"/>
    <n v="2023.2"/>
    <x v="8"/>
    <x v="7"/>
    <n v="34421"/>
    <n v="0"/>
    <x v="1"/>
    <n v="33885"/>
    <n v="34957"/>
    <n v="34397"/>
    <n v="100.1"/>
    <s v="Y"/>
    <n v="33933"/>
    <n v="0"/>
  </r>
  <r>
    <n v="17"/>
    <x v="0"/>
    <x v="2"/>
    <n v="2022.3"/>
    <x v="4"/>
    <x v="4"/>
    <n v="22309"/>
    <n v="0"/>
    <x v="0"/>
    <n v="22057"/>
    <n v="22561"/>
    <n v="22552"/>
    <n v="98.9"/>
    <s v="Y"/>
    <n v="21033"/>
    <n v="0"/>
  </r>
  <r>
    <n v="18"/>
    <x v="0"/>
    <x v="2"/>
    <n v="2022.3"/>
    <x v="5"/>
    <x v="4"/>
    <n v="22592"/>
    <n v="0"/>
    <x v="1"/>
    <n v="22447"/>
    <n v="22737"/>
    <n v="22552"/>
    <n v="100.2"/>
    <s v="Y"/>
    <n v="22018"/>
    <n v="0"/>
  </r>
  <r>
    <n v="19"/>
    <x v="0"/>
    <x v="2"/>
    <n v="2022.4"/>
    <x v="5"/>
    <x v="5"/>
    <n v="20747"/>
    <n v="0"/>
    <x v="0"/>
    <n v="20532"/>
    <n v="20962"/>
    <n v="20833"/>
    <n v="99.6"/>
    <s v="Y"/>
    <n v="19564"/>
    <n v="0"/>
  </r>
  <r>
    <n v="20"/>
    <x v="0"/>
    <x v="2"/>
    <n v="2022.4"/>
    <x v="6"/>
    <x v="5"/>
    <n v="20953"/>
    <n v="0"/>
    <x v="1"/>
    <n v="20815"/>
    <n v="21091"/>
    <n v="20833"/>
    <n v="100.6"/>
    <s v="Y"/>
    <n v="20409"/>
    <n v="0"/>
  </r>
  <r>
    <n v="21"/>
    <x v="0"/>
    <x v="2"/>
    <n v="2023.1"/>
    <x v="6"/>
    <x v="6"/>
    <n v="24655"/>
    <n v="0"/>
    <x v="0"/>
    <n v="24391"/>
    <n v="24919"/>
    <n v="24264"/>
    <n v="101.6"/>
    <s v="N"/>
    <n v="23191"/>
    <n v="0"/>
  </r>
  <r>
    <n v="22"/>
    <x v="0"/>
    <x v="2"/>
    <n v="2023.1"/>
    <x v="7"/>
    <x v="6"/>
    <n v="24475"/>
    <n v="0"/>
    <x v="1"/>
    <n v="24279"/>
    <n v="24671"/>
    <n v="24264"/>
    <n v="100.9"/>
    <s v="N"/>
    <n v="23806"/>
    <n v="0"/>
  </r>
  <r>
    <n v="23"/>
    <x v="0"/>
    <x v="2"/>
    <n v="2023.2"/>
    <x v="7"/>
    <x v="7"/>
    <n v="32225"/>
    <n v="0"/>
    <x v="0"/>
    <n v="31839"/>
    <n v="32611"/>
    <n v="32180"/>
    <n v="100.1"/>
    <s v="Y"/>
    <n v="30268"/>
    <n v="0"/>
  </r>
  <r>
    <n v="24"/>
    <x v="0"/>
    <x v="2"/>
    <n v="2023.2"/>
    <x v="8"/>
    <x v="7"/>
    <n v="32293"/>
    <n v="0"/>
    <x v="1"/>
    <n v="32047"/>
    <n v="32539"/>
    <n v="32180"/>
    <n v="100.4"/>
    <s v="Y"/>
    <n v="31365"/>
    <n v="0"/>
  </r>
  <r>
    <n v="25"/>
    <x v="0"/>
    <x v="3"/>
    <n v="2021.3"/>
    <x v="0"/>
    <x v="0"/>
    <n v="329580"/>
    <n v="0"/>
    <x v="0"/>
    <n v="328049"/>
    <n v="331111"/>
    <n v="330737"/>
    <n v="99.7"/>
    <s v="Y"/>
    <n v="334190"/>
    <n v="0"/>
  </r>
  <r>
    <n v="26"/>
    <x v="0"/>
    <x v="3"/>
    <n v="2021.3"/>
    <x v="1"/>
    <x v="0"/>
    <n v="331741"/>
    <n v="0"/>
    <x v="1"/>
    <n v="330656"/>
    <n v="332826"/>
    <n v="330737"/>
    <n v="100.3"/>
    <s v="Y"/>
    <n v="335126"/>
    <n v="0"/>
  </r>
  <r>
    <n v="27"/>
    <x v="0"/>
    <x v="3"/>
    <n v="2021.4"/>
    <x v="1"/>
    <x v="1"/>
    <n v="341382"/>
    <n v="0"/>
    <x v="0"/>
    <n v="339038"/>
    <n v="343726"/>
    <n v="341335"/>
    <n v="100"/>
    <s v="Y"/>
    <n v="347243"/>
    <n v="0"/>
  </r>
  <r>
    <n v="28"/>
    <x v="0"/>
    <x v="3"/>
    <n v="2021.4"/>
    <x v="2"/>
    <x v="1"/>
    <n v="342309"/>
    <n v="0"/>
    <x v="1"/>
    <n v="341211"/>
    <n v="343407"/>
    <n v="341335"/>
    <n v="100.3"/>
    <s v="Y"/>
    <n v="346291"/>
    <n v="0"/>
  </r>
  <r>
    <n v="29"/>
    <x v="0"/>
    <x v="3"/>
    <n v="2022.1"/>
    <x v="2"/>
    <x v="2"/>
    <n v="352026"/>
    <n v="0"/>
    <x v="0"/>
    <n v="349801"/>
    <n v="354251"/>
    <n v="352442"/>
    <n v="99.9"/>
    <s v="Y"/>
    <n v="358528"/>
    <n v="0"/>
  </r>
  <r>
    <n v="30"/>
    <x v="0"/>
    <x v="3"/>
    <n v="2022.1"/>
    <x v="3"/>
    <x v="2"/>
    <n v="353136"/>
    <n v="0"/>
    <x v="1"/>
    <n v="352050"/>
    <n v="354222"/>
    <n v="352442"/>
    <n v="100.2"/>
    <s v="Y"/>
    <n v="357548"/>
    <n v="0"/>
  </r>
  <r>
    <n v="31"/>
    <x v="0"/>
    <x v="3"/>
    <n v="2022.2"/>
    <x v="3"/>
    <x v="3"/>
    <n v="349237"/>
    <n v="0"/>
    <x v="0"/>
    <n v="346788"/>
    <n v="351686"/>
    <n v="349205"/>
    <n v="100"/>
    <s v="Y"/>
    <n v="356902"/>
    <n v="0"/>
  </r>
  <r>
    <n v="32"/>
    <x v="0"/>
    <x v="3"/>
    <n v="2022.2"/>
    <x v="4"/>
    <x v="3"/>
    <n v="350427"/>
    <n v="0"/>
    <x v="1"/>
    <n v="349210"/>
    <n v="351644"/>
    <n v="349205"/>
    <n v="100.3"/>
    <s v="Y"/>
    <n v="355634"/>
    <n v="0"/>
  </r>
  <r>
    <n v="33"/>
    <x v="1"/>
    <x v="0"/>
    <n v="2021.3"/>
    <x v="0"/>
    <x v="0"/>
    <n v="497"/>
    <n v="0"/>
    <x v="0"/>
    <n v="490"/>
    <n v="504"/>
    <n v="496"/>
    <n v="100.2"/>
    <s v="Y"/>
    <n v="497"/>
    <n v="0"/>
  </r>
  <r>
    <n v="34"/>
    <x v="1"/>
    <x v="0"/>
    <n v="2021.3"/>
    <x v="1"/>
    <x v="0"/>
    <n v="497"/>
    <n v="0"/>
    <x v="1"/>
    <n v="493"/>
    <n v="501"/>
    <n v="496"/>
    <n v="100.2"/>
    <s v="Y"/>
    <n v="497"/>
    <n v="0"/>
  </r>
  <r>
    <n v="35"/>
    <x v="1"/>
    <x v="0"/>
    <n v="2021.4"/>
    <x v="1"/>
    <x v="1"/>
    <n v="567"/>
    <n v="0"/>
    <x v="0"/>
    <n v="560"/>
    <n v="574"/>
    <n v="567"/>
    <n v="100"/>
    <s v="Y"/>
    <n v="567"/>
    <n v="0"/>
  </r>
  <r>
    <n v="36"/>
    <x v="1"/>
    <x v="0"/>
    <n v="2021.4"/>
    <x v="2"/>
    <x v="1"/>
    <n v="567"/>
    <n v="0"/>
    <x v="1"/>
    <n v="562"/>
    <n v="572"/>
    <n v="567"/>
    <n v="100"/>
    <s v="Y"/>
    <n v="567"/>
    <n v="0"/>
  </r>
  <r>
    <n v="37"/>
    <x v="1"/>
    <x v="0"/>
    <n v="2022.1"/>
    <x v="2"/>
    <x v="2"/>
    <n v="568"/>
    <n v="0"/>
    <x v="0"/>
    <n v="561"/>
    <n v="575"/>
    <n v="567"/>
    <n v="100.2"/>
    <s v="Y"/>
    <n v="568"/>
    <n v="0"/>
  </r>
  <r>
    <n v="38"/>
    <x v="1"/>
    <x v="0"/>
    <n v="2022.1"/>
    <x v="3"/>
    <x v="2"/>
    <n v="568"/>
    <n v="0"/>
    <x v="1"/>
    <n v="563"/>
    <n v="573"/>
    <n v="567"/>
    <n v="100.2"/>
    <s v="Y"/>
    <n v="568"/>
    <n v="0"/>
  </r>
  <r>
    <n v="39"/>
    <x v="1"/>
    <x v="0"/>
    <n v="2022.2"/>
    <x v="3"/>
    <x v="3"/>
    <n v="511"/>
    <n v="0"/>
    <x v="0"/>
    <n v="505"/>
    <n v="517"/>
    <n v="511"/>
    <n v="100"/>
    <s v="Y"/>
    <n v="511"/>
    <n v="0"/>
  </r>
  <r>
    <n v="40"/>
    <x v="1"/>
    <x v="0"/>
    <n v="2022.2"/>
    <x v="4"/>
    <x v="3"/>
    <n v="511"/>
    <n v="0"/>
    <x v="1"/>
    <n v="507"/>
    <n v="515"/>
    <n v="511"/>
    <n v="100"/>
    <s v="Y"/>
    <n v="511"/>
    <n v="0"/>
  </r>
  <r>
    <n v="41"/>
    <x v="1"/>
    <x v="1"/>
    <n v="2022.3"/>
    <x v="4"/>
    <x v="4"/>
    <n v="1665"/>
    <n v="0"/>
    <x v="0"/>
    <n v="1538"/>
    <n v="1792"/>
    <n v="1605"/>
    <n v="103.7"/>
    <s v="Y"/>
    <n v="1560"/>
    <n v="0"/>
  </r>
  <r>
    <n v="42"/>
    <x v="1"/>
    <x v="1"/>
    <n v="2022.3"/>
    <x v="5"/>
    <x v="4"/>
    <n v="1627"/>
    <n v="0"/>
    <x v="1"/>
    <n v="1598"/>
    <n v="1656"/>
    <n v="1605"/>
    <n v="101.4"/>
    <s v="Y"/>
    <n v="1596"/>
    <n v="0"/>
  </r>
  <r>
    <n v="43"/>
    <x v="1"/>
    <x v="1"/>
    <n v="2022.4"/>
    <x v="5"/>
    <x v="5"/>
    <n v="1405"/>
    <n v="0"/>
    <x v="0"/>
    <n v="1318"/>
    <n v="1492"/>
    <n v="1356"/>
    <n v="103.6"/>
    <s v="Y"/>
    <n v="1311"/>
    <n v="0"/>
  </r>
  <r>
    <n v="44"/>
    <x v="1"/>
    <x v="1"/>
    <n v="2022.4"/>
    <x v="6"/>
    <x v="5"/>
    <n v="1373"/>
    <n v="0"/>
    <x v="1"/>
    <n v="1341"/>
    <n v="1405"/>
    <n v="1356"/>
    <n v="101.3"/>
    <s v="Y"/>
    <n v="1349"/>
    <n v="0"/>
  </r>
  <r>
    <n v="45"/>
    <x v="1"/>
    <x v="1"/>
    <n v="2023.1"/>
    <x v="6"/>
    <x v="6"/>
    <n v="725"/>
    <n v="0"/>
    <x v="0"/>
    <n v="677"/>
    <n v="773"/>
    <n v="690"/>
    <n v="105.1"/>
    <s v="Y"/>
    <n v="678"/>
    <n v="0"/>
  </r>
  <r>
    <n v="46"/>
    <x v="1"/>
    <x v="1"/>
    <n v="2023.1"/>
    <x v="7"/>
    <x v="6"/>
    <n v="696"/>
    <n v="0"/>
    <x v="1"/>
    <n v="679"/>
    <n v="713"/>
    <n v="690"/>
    <n v="100.9"/>
    <s v="Y"/>
    <n v="685"/>
    <n v="0"/>
  </r>
  <r>
    <n v="47"/>
    <x v="1"/>
    <x v="1"/>
    <n v="2023.2"/>
    <x v="7"/>
    <x v="7"/>
    <n v="814"/>
    <n v="0"/>
    <x v="0"/>
    <n v="752"/>
    <n v="876"/>
    <n v="777"/>
    <n v="104.8"/>
    <s v="Y"/>
    <n v="764"/>
    <n v="0"/>
  </r>
  <r>
    <n v="48"/>
    <x v="1"/>
    <x v="1"/>
    <n v="2023.2"/>
    <x v="8"/>
    <x v="7"/>
    <n v="787"/>
    <n v="0"/>
    <x v="1"/>
    <n v="768"/>
    <n v="806"/>
    <n v="777"/>
    <n v="101.3"/>
    <s v="Y"/>
    <n v="776"/>
    <n v="0"/>
  </r>
  <r>
    <n v="49"/>
    <x v="1"/>
    <x v="2"/>
    <n v="2022.3"/>
    <x v="4"/>
    <x v="4"/>
    <n v="460"/>
    <n v="0"/>
    <x v="0"/>
    <n v="439"/>
    <n v="481"/>
    <n v="456"/>
    <n v="100.9"/>
    <s v="Y"/>
    <n v="436"/>
    <n v="0"/>
  </r>
  <r>
    <n v="50"/>
    <x v="1"/>
    <x v="2"/>
    <n v="2022.3"/>
    <x v="5"/>
    <x v="4"/>
    <n v="455"/>
    <n v="0"/>
    <x v="1"/>
    <n v="444"/>
    <n v="466"/>
    <n v="456"/>
    <n v="99.8"/>
    <s v="Y"/>
    <n v="443"/>
    <n v="0"/>
  </r>
  <r>
    <n v="51"/>
    <x v="1"/>
    <x v="2"/>
    <n v="2022.4"/>
    <x v="5"/>
    <x v="5"/>
    <n v="572"/>
    <n v="0"/>
    <x v="0"/>
    <n v="548"/>
    <n v="596"/>
    <n v="572"/>
    <n v="100"/>
    <s v="Y"/>
    <n v="540"/>
    <n v="0"/>
  </r>
  <r>
    <n v="52"/>
    <x v="1"/>
    <x v="2"/>
    <n v="2022.4"/>
    <x v="6"/>
    <x v="5"/>
    <n v="567"/>
    <n v="0"/>
    <x v="1"/>
    <n v="549"/>
    <n v="585"/>
    <n v="572"/>
    <n v="99.1"/>
    <s v="Y"/>
    <n v="552"/>
    <n v="0"/>
  </r>
  <r>
    <n v="53"/>
    <x v="1"/>
    <x v="2"/>
    <n v="2023.1"/>
    <x v="6"/>
    <x v="6"/>
    <n v="475"/>
    <n v="0"/>
    <x v="0"/>
    <n v="456"/>
    <n v="494"/>
    <n v="472"/>
    <n v="100.6"/>
    <s v="Y"/>
    <n v="447"/>
    <n v="0"/>
  </r>
  <r>
    <n v="54"/>
    <x v="1"/>
    <x v="2"/>
    <n v="2023.1"/>
    <x v="7"/>
    <x v="6"/>
    <n v="473"/>
    <n v="0"/>
    <x v="1"/>
    <n v="457"/>
    <n v="489"/>
    <n v="472"/>
    <n v="100.2"/>
    <s v="Y"/>
    <n v="459"/>
    <n v="0"/>
  </r>
  <r>
    <n v="55"/>
    <x v="1"/>
    <x v="2"/>
    <n v="2023.2"/>
    <x v="7"/>
    <x v="7"/>
    <n v="653"/>
    <n v="0"/>
    <x v="0"/>
    <n v="627"/>
    <n v="679"/>
    <n v="647"/>
    <n v="100.9"/>
    <s v="Y"/>
    <n v="613"/>
    <n v="0"/>
  </r>
  <r>
    <n v="56"/>
    <x v="1"/>
    <x v="2"/>
    <n v="2023.2"/>
    <x v="8"/>
    <x v="7"/>
    <n v="656"/>
    <n v="0"/>
    <x v="1"/>
    <n v="634"/>
    <n v="678"/>
    <n v="647"/>
    <n v="101.4"/>
    <s v="Y"/>
    <n v="635"/>
    <n v="0"/>
  </r>
  <r>
    <n v="57"/>
    <x v="1"/>
    <x v="3"/>
    <n v="2021.3"/>
    <x v="0"/>
    <x v="0"/>
    <n v="7074"/>
    <n v="0"/>
    <x v="0"/>
    <n v="6941"/>
    <n v="7207"/>
    <n v="7496"/>
    <n v="94.4"/>
    <s v="N"/>
    <n v="7365"/>
    <n v="0"/>
  </r>
  <r>
    <n v="58"/>
    <x v="1"/>
    <x v="3"/>
    <n v="2021.3"/>
    <x v="1"/>
    <x v="0"/>
    <n v="7170"/>
    <n v="0"/>
    <x v="1"/>
    <n v="7102"/>
    <n v="7238"/>
    <n v="7496"/>
    <n v="95.7"/>
    <s v="N"/>
    <n v="7481"/>
    <n v="0"/>
  </r>
  <r>
    <n v="59"/>
    <x v="1"/>
    <x v="3"/>
    <n v="2021.4"/>
    <x v="1"/>
    <x v="1"/>
    <n v="7139"/>
    <n v="0"/>
    <x v="0"/>
    <n v="7027"/>
    <n v="7251"/>
    <n v="7518"/>
    <n v="95"/>
    <s v="N"/>
    <n v="7483"/>
    <n v="0"/>
  </r>
  <r>
    <n v="60"/>
    <x v="1"/>
    <x v="3"/>
    <n v="2021.4"/>
    <x v="2"/>
    <x v="1"/>
    <n v="7175"/>
    <n v="0"/>
    <x v="1"/>
    <n v="7102"/>
    <n v="7248"/>
    <n v="7518"/>
    <n v="95.4"/>
    <s v="N"/>
    <n v="7535"/>
    <n v="0"/>
  </r>
  <r>
    <n v="61"/>
    <x v="1"/>
    <x v="3"/>
    <n v="2022.1"/>
    <x v="2"/>
    <x v="2"/>
    <n v="7229"/>
    <n v="0"/>
    <x v="0"/>
    <n v="7117"/>
    <n v="7341"/>
    <n v="7615"/>
    <n v="94.9"/>
    <s v="N"/>
    <n v="7610"/>
    <n v="0"/>
  </r>
  <r>
    <n v="62"/>
    <x v="1"/>
    <x v="3"/>
    <n v="2022.1"/>
    <x v="3"/>
    <x v="2"/>
    <n v="7222"/>
    <n v="0"/>
    <x v="1"/>
    <n v="7167"/>
    <n v="7277"/>
    <n v="7615"/>
    <n v="94.8"/>
    <s v="N"/>
    <n v="7626"/>
    <n v="0"/>
  </r>
  <r>
    <n v="63"/>
    <x v="1"/>
    <x v="3"/>
    <n v="2022.2"/>
    <x v="3"/>
    <x v="3"/>
    <n v="6733"/>
    <n v="0"/>
    <x v="0"/>
    <n v="6624"/>
    <n v="6842"/>
    <n v="7144"/>
    <n v="94.2"/>
    <s v="N"/>
    <n v="7178"/>
    <n v="0"/>
  </r>
  <r>
    <n v="64"/>
    <x v="1"/>
    <x v="3"/>
    <n v="2022.2"/>
    <x v="4"/>
    <x v="3"/>
    <n v="6757"/>
    <n v="0"/>
    <x v="1"/>
    <n v="6701"/>
    <n v="6813"/>
    <n v="7144"/>
    <n v="94.6"/>
    <s v="N"/>
    <n v="7184"/>
    <n v="0"/>
  </r>
  <r>
    <n v="65"/>
    <x v="2"/>
    <x v="0"/>
    <n v="2021.3"/>
    <x v="0"/>
    <x v="0"/>
    <n v="7438"/>
    <n v="0"/>
    <x v="0"/>
    <n v="6832"/>
    <n v="8044"/>
    <n v="7662"/>
    <n v="97.1"/>
    <s v="Y"/>
    <n v="5603"/>
    <n v="0"/>
  </r>
  <r>
    <n v="66"/>
    <x v="2"/>
    <x v="0"/>
    <n v="2021.3"/>
    <x v="1"/>
    <x v="0"/>
    <n v="7554"/>
    <n v="0"/>
    <x v="1"/>
    <n v="7307"/>
    <n v="7801"/>
    <n v="7662"/>
    <n v="98.6"/>
    <s v="Y"/>
    <n v="6610"/>
    <n v="0"/>
  </r>
  <r>
    <n v="67"/>
    <x v="2"/>
    <x v="0"/>
    <n v="2021.4"/>
    <x v="1"/>
    <x v="1"/>
    <n v="8295"/>
    <n v="0"/>
    <x v="0"/>
    <n v="7511"/>
    <n v="9079"/>
    <n v="8332"/>
    <n v="99.6"/>
    <s v="Y"/>
    <n v="6291"/>
    <n v="0"/>
  </r>
  <r>
    <n v="68"/>
    <x v="2"/>
    <x v="0"/>
    <n v="2021.4"/>
    <x v="2"/>
    <x v="1"/>
    <n v="8317"/>
    <n v="0"/>
    <x v="1"/>
    <n v="8083"/>
    <n v="8551"/>
    <n v="8332"/>
    <n v="99.8"/>
    <s v="Y"/>
    <n v="7277"/>
    <n v="0"/>
  </r>
  <r>
    <n v="69"/>
    <x v="2"/>
    <x v="0"/>
    <n v="2022.1"/>
    <x v="2"/>
    <x v="2"/>
    <n v="7467"/>
    <n v="0"/>
    <x v="0"/>
    <n v="6769"/>
    <n v="8165"/>
    <n v="7362"/>
    <n v="101.4"/>
    <s v="Y"/>
    <n v="5661"/>
    <n v="0"/>
  </r>
  <r>
    <n v="70"/>
    <x v="2"/>
    <x v="0"/>
    <n v="2022.1"/>
    <x v="3"/>
    <x v="2"/>
    <n v="7314"/>
    <n v="0"/>
    <x v="1"/>
    <n v="7102"/>
    <n v="7526"/>
    <n v="7362"/>
    <n v="99.3"/>
    <s v="Y"/>
    <n v="6395"/>
    <n v="0"/>
  </r>
  <r>
    <n v="71"/>
    <x v="2"/>
    <x v="0"/>
    <n v="2022.2"/>
    <x v="3"/>
    <x v="3"/>
    <n v="9086"/>
    <n v="0"/>
    <x v="0"/>
    <n v="8333"/>
    <n v="9839"/>
    <n v="9461"/>
    <n v="96"/>
    <s v="Y"/>
    <n v="6901"/>
    <n v="0"/>
  </r>
  <r>
    <n v="72"/>
    <x v="2"/>
    <x v="0"/>
    <n v="2022.2"/>
    <x v="4"/>
    <x v="3"/>
    <n v="9331"/>
    <n v="0"/>
    <x v="1"/>
    <n v="9042"/>
    <n v="9620"/>
    <n v="9461"/>
    <n v="98.6"/>
    <s v="Y"/>
    <n v="8124"/>
    <n v="0"/>
  </r>
  <r>
    <n v="73"/>
    <x v="2"/>
    <x v="1"/>
    <n v="2022.3"/>
    <x v="4"/>
    <x v="4"/>
    <n v="22415"/>
    <n v="0"/>
    <x v="0"/>
    <n v="19327"/>
    <n v="25503"/>
    <n v="27823"/>
    <n v="80.599999999999994"/>
    <s v="N"/>
    <n v="20551"/>
    <n v="0"/>
  </r>
  <r>
    <n v="74"/>
    <x v="2"/>
    <x v="1"/>
    <n v="2022.3"/>
    <x v="5"/>
    <x v="4"/>
    <n v="26186"/>
    <n v="0"/>
    <x v="1"/>
    <n v="25766"/>
    <n v="26606"/>
    <n v="27823"/>
    <n v="94.1"/>
    <s v="N"/>
    <n v="25764"/>
    <n v="0"/>
  </r>
  <r>
    <n v="75"/>
    <x v="2"/>
    <x v="1"/>
    <n v="2022.4"/>
    <x v="5"/>
    <x v="5"/>
    <n v="14416"/>
    <n v="0"/>
    <x v="0"/>
    <n v="12569"/>
    <n v="16263"/>
    <n v="19872"/>
    <n v="72.5"/>
    <s v="N"/>
    <n v="13111"/>
    <n v="0"/>
  </r>
  <r>
    <n v="76"/>
    <x v="2"/>
    <x v="1"/>
    <n v="2022.4"/>
    <x v="6"/>
    <x v="5"/>
    <n v="18801"/>
    <n v="0"/>
    <x v="1"/>
    <n v="18426"/>
    <n v="19176"/>
    <n v="19872"/>
    <n v="94.6"/>
    <s v="N"/>
    <n v="18454"/>
    <n v="0"/>
  </r>
  <r>
    <n v="77"/>
    <x v="2"/>
    <x v="1"/>
    <n v="2023.1"/>
    <x v="6"/>
    <x v="6"/>
    <n v="6903"/>
    <n v="0"/>
    <x v="0"/>
    <n v="6069"/>
    <n v="7737"/>
    <n v="8003"/>
    <n v="86.3"/>
    <s v="N"/>
    <n v="6244"/>
    <n v="0"/>
  </r>
  <r>
    <n v="78"/>
    <x v="2"/>
    <x v="1"/>
    <n v="2023.1"/>
    <x v="7"/>
    <x v="6"/>
    <n v="7714"/>
    <n v="0"/>
    <x v="1"/>
    <n v="7588"/>
    <n v="7840"/>
    <n v="8003"/>
    <n v="96.4"/>
    <s v="N"/>
    <n v="7554"/>
    <n v="0"/>
  </r>
  <r>
    <n v="79"/>
    <x v="2"/>
    <x v="1"/>
    <n v="2023.2"/>
    <x v="7"/>
    <x v="7"/>
    <n v="8587"/>
    <n v="0"/>
    <x v="0"/>
    <n v="7541"/>
    <n v="9633"/>
    <n v="9298"/>
    <n v="92.4"/>
    <s v="Y"/>
    <n v="7683"/>
    <n v="0"/>
  </r>
  <r>
    <n v="80"/>
    <x v="2"/>
    <x v="1"/>
    <n v="2023.2"/>
    <x v="8"/>
    <x v="7"/>
    <n v="9231"/>
    <n v="0"/>
    <x v="1"/>
    <n v="8739"/>
    <n v="9723"/>
    <n v="9298"/>
    <n v="99.3"/>
    <s v="Y"/>
    <n v="8956"/>
    <n v="0"/>
  </r>
  <r>
    <n v="81"/>
    <x v="2"/>
    <x v="2"/>
    <n v="2022.3"/>
    <x v="4"/>
    <x v="4"/>
    <n v="7752"/>
    <n v="0"/>
    <x v="0"/>
    <n v="7585"/>
    <n v="7919"/>
    <n v="7899"/>
    <n v="98.1"/>
    <s v="Y"/>
    <n v="7261"/>
    <n v="0"/>
  </r>
  <r>
    <n v="82"/>
    <x v="2"/>
    <x v="2"/>
    <n v="2022.3"/>
    <x v="5"/>
    <x v="4"/>
    <n v="7918"/>
    <n v="0"/>
    <x v="1"/>
    <n v="7830"/>
    <n v="8006"/>
    <n v="7899"/>
    <n v="100.2"/>
    <s v="Y"/>
    <n v="7700"/>
    <n v="0"/>
  </r>
  <r>
    <n v="83"/>
    <x v="2"/>
    <x v="2"/>
    <n v="2022.4"/>
    <x v="5"/>
    <x v="5"/>
    <n v="5643"/>
    <n v="0"/>
    <x v="0"/>
    <n v="5527"/>
    <n v="5759"/>
    <n v="5730"/>
    <n v="98.5"/>
    <s v="Y"/>
    <n v="5271"/>
    <n v="0"/>
  </r>
  <r>
    <n v="84"/>
    <x v="2"/>
    <x v="2"/>
    <n v="2022.4"/>
    <x v="6"/>
    <x v="5"/>
    <n v="5765"/>
    <n v="0"/>
    <x v="1"/>
    <n v="5701"/>
    <n v="5829"/>
    <n v="5730"/>
    <n v="100.6"/>
    <s v="Y"/>
    <n v="5601"/>
    <n v="0"/>
  </r>
  <r>
    <n v="85"/>
    <x v="2"/>
    <x v="2"/>
    <n v="2023.1"/>
    <x v="6"/>
    <x v="6"/>
    <n v="8769"/>
    <n v="0"/>
    <x v="0"/>
    <n v="8580"/>
    <n v="8958"/>
    <n v="8556"/>
    <n v="102.5"/>
    <s v="N"/>
    <n v="8188"/>
    <n v="0"/>
  </r>
  <r>
    <n v="86"/>
    <x v="2"/>
    <x v="2"/>
    <n v="2023.1"/>
    <x v="7"/>
    <x v="6"/>
    <n v="8681"/>
    <n v="0"/>
    <x v="1"/>
    <n v="8529"/>
    <n v="8833"/>
    <n v="8556"/>
    <n v="101.5"/>
    <s v="N"/>
    <n v="8416"/>
    <n v="0"/>
  </r>
  <r>
    <n v="87"/>
    <x v="2"/>
    <x v="2"/>
    <n v="2023.2"/>
    <x v="7"/>
    <x v="7"/>
    <n v="8625"/>
    <n v="0"/>
    <x v="0"/>
    <n v="8350"/>
    <n v="8900"/>
    <n v="8604"/>
    <n v="100.2"/>
    <s v="Y"/>
    <n v="8027"/>
    <n v="0"/>
  </r>
  <r>
    <n v="88"/>
    <x v="2"/>
    <x v="2"/>
    <n v="2023.2"/>
    <x v="8"/>
    <x v="7"/>
    <n v="8633"/>
    <n v="0"/>
    <x v="1"/>
    <n v="8486"/>
    <n v="8780"/>
    <n v="8604"/>
    <n v="100.3"/>
    <s v="Y"/>
    <n v="8352"/>
    <n v="0"/>
  </r>
  <r>
    <n v="89"/>
    <x v="2"/>
    <x v="3"/>
    <n v="2021.3"/>
    <x v="0"/>
    <x v="0"/>
    <n v="103500"/>
    <n v="0"/>
    <x v="0"/>
    <n v="102296"/>
    <n v="104704"/>
    <n v="105392"/>
    <n v="98.2"/>
    <s v="N"/>
    <n v="105534"/>
    <n v="0"/>
  </r>
  <r>
    <n v="90"/>
    <x v="2"/>
    <x v="3"/>
    <n v="2021.3"/>
    <x v="1"/>
    <x v="0"/>
    <n v="105575"/>
    <n v="0"/>
    <x v="1"/>
    <n v="104705"/>
    <n v="106445"/>
    <n v="105392"/>
    <n v="100.2"/>
    <s v="N"/>
    <n v="106982"/>
    <n v="0"/>
  </r>
  <r>
    <n v="91"/>
    <x v="2"/>
    <x v="3"/>
    <n v="2021.4"/>
    <x v="1"/>
    <x v="1"/>
    <n v="106741"/>
    <n v="0"/>
    <x v="0"/>
    <n v="104676"/>
    <n v="108806"/>
    <n v="107276"/>
    <n v="99.5"/>
    <s v="Y"/>
    <n v="109330"/>
    <n v="0"/>
  </r>
  <r>
    <n v="92"/>
    <x v="2"/>
    <x v="3"/>
    <n v="2021.4"/>
    <x v="2"/>
    <x v="1"/>
    <n v="107402"/>
    <n v="0"/>
    <x v="1"/>
    <n v="106637"/>
    <n v="108167"/>
    <n v="107276"/>
    <n v="100.1"/>
    <s v="Y"/>
    <n v="109149"/>
    <n v="0"/>
  </r>
  <r>
    <n v="93"/>
    <x v="2"/>
    <x v="3"/>
    <n v="2022.1"/>
    <x v="2"/>
    <x v="2"/>
    <n v="107844"/>
    <n v="0"/>
    <x v="0"/>
    <n v="106018"/>
    <n v="109670"/>
    <n v="108474"/>
    <n v="99.4"/>
    <s v="Y"/>
    <n v="110602"/>
    <n v="0"/>
  </r>
  <r>
    <n v="94"/>
    <x v="2"/>
    <x v="3"/>
    <n v="2022.1"/>
    <x v="3"/>
    <x v="2"/>
    <n v="108429"/>
    <n v="0"/>
    <x v="1"/>
    <n v="107810"/>
    <n v="109048"/>
    <n v="108474"/>
    <n v="100"/>
    <s v="Y"/>
    <n v="110256"/>
    <n v="0"/>
  </r>
  <r>
    <n v="95"/>
    <x v="2"/>
    <x v="3"/>
    <n v="2022.2"/>
    <x v="3"/>
    <x v="3"/>
    <n v="106446"/>
    <n v="0"/>
    <x v="0"/>
    <n v="104455"/>
    <n v="108437"/>
    <n v="107555"/>
    <n v="99"/>
    <s v="Y"/>
    <n v="109511"/>
    <n v="0"/>
  </r>
  <r>
    <n v="96"/>
    <x v="2"/>
    <x v="3"/>
    <n v="2022.2"/>
    <x v="4"/>
    <x v="3"/>
    <n v="107786"/>
    <n v="0"/>
    <x v="1"/>
    <n v="107043"/>
    <n v="108529"/>
    <n v="107555"/>
    <n v="100.2"/>
    <s v="Y"/>
    <n v="109867"/>
    <n v="0"/>
  </r>
  <r>
    <n v="97"/>
    <x v="3"/>
    <x v="0"/>
    <n v="2021.3"/>
    <x v="0"/>
    <x v="0"/>
    <n v="297"/>
    <n v="0"/>
    <x v="0"/>
    <n v="261"/>
    <n v="333"/>
    <n v="336"/>
    <n v="88.4"/>
    <s v="N"/>
    <n v="255"/>
    <n v="0"/>
  </r>
  <r>
    <n v="98"/>
    <x v="3"/>
    <x v="0"/>
    <n v="2021.3"/>
    <x v="1"/>
    <x v="0"/>
    <n v="328"/>
    <n v="0"/>
    <x v="1"/>
    <n v="317"/>
    <n v="339"/>
    <n v="336"/>
    <n v="97.6"/>
    <s v="N"/>
    <n v="310"/>
    <n v="0"/>
  </r>
  <r>
    <n v="99"/>
    <x v="3"/>
    <x v="0"/>
    <n v="2021.4"/>
    <x v="1"/>
    <x v="1"/>
    <n v="240"/>
    <n v="0"/>
    <x v="0"/>
    <n v="214"/>
    <n v="266"/>
    <n v="277"/>
    <n v="86.6"/>
    <s v="N"/>
    <n v="205"/>
    <n v="0"/>
  </r>
  <r>
    <n v="100"/>
    <x v="3"/>
    <x v="0"/>
    <n v="2021.4"/>
    <x v="2"/>
    <x v="1"/>
    <n v="275"/>
    <n v="0"/>
    <x v="1"/>
    <n v="262"/>
    <n v="288"/>
    <n v="277"/>
    <n v="99.3"/>
    <s v="N"/>
    <n v="259"/>
    <n v="0"/>
  </r>
  <r>
    <n v="101"/>
    <x v="3"/>
    <x v="0"/>
    <n v="2022.1"/>
    <x v="2"/>
    <x v="2"/>
    <n v="286"/>
    <n v="0"/>
    <x v="0"/>
    <n v="256"/>
    <n v="316"/>
    <n v="300"/>
    <n v="95.3"/>
    <s v="Y"/>
    <n v="241"/>
    <n v="0"/>
  </r>
  <r>
    <n v="102"/>
    <x v="3"/>
    <x v="0"/>
    <n v="2022.1"/>
    <x v="3"/>
    <x v="2"/>
    <n v="299"/>
    <n v="0"/>
    <x v="1"/>
    <n v="272"/>
    <n v="326"/>
    <n v="300"/>
    <n v="99.7"/>
    <s v="Y"/>
    <n v="279"/>
    <n v="0"/>
  </r>
  <r>
    <n v="103"/>
    <x v="3"/>
    <x v="0"/>
    <n v="2022.2"/>
    <x v="3"/>
    <x v="3"/>
    <n v="370"/>
    <n v="0"/>
    <x v="0"/>
    <n v="316"/>
    <n v="424"/>
    <n v="389"/>
    <n v="95.1"/>
    <s v="Y"/>
    <n v="309"/>
    <n v="0"/>
  </r>
  <r>
    <n v="104"/>
    <x v="3"/>
    <x v="0"/>
    <n v="2022.2"/>
    <x v="4"/>
    <x v="3"/>
    <n v="383"/>
    <n v="0"/>
    <x v="1"/>
    <n v="335"/>
    <n v="431"/>
    <n v="389"/>
    <n v="98.5"/>
    <s v="Y"/>
    <n v="351"/>
    <n v="0"/>
  </r>
  <r>
    <n v="105"/>
    <x v="3"/>
    <x v="1"/>
    <n v="2022.3"/>
    <x v="4"/>
    <x v="4"/>
    <n v="930"/>
    <n v="0"/>
    <x v="0"/>
    <n v="903"/>
    <n v="957"/>
    <n v="961"/>
    <n v="96.8"/>
    <s v="N"/>
    <n v="911"/>
    <n v="0"/>
  </r>
  <r>
    <n v="106"/>
    <x v="3"/>
    <x v="1"/>
    <n v="2022.3"/>
    <x v="5"/>
    <x v="4"/>
    <n v="957"/>
    <n v="0"/>
    <x v="1"/>
    <n v="952"/>
    <n v="962"/>
    <n v="961"/>
    <n v="99.6"/>
    <s v="N"/>
    <n v="955"/>
    <n v="0"/>
  </r>
  <r>
    <n v="107"/>
    <x v="3"/>
    <x v="1"/>
    <n v="2022.4"/>
    <x v="5"/>
    <x v="5"/>
    <n v="598"/>
    <n v="0"/>
    <x v="0"/>
    <n v="580"/>
    <n v="616"/>
    <n v="596"/>
    <n v="100.3"/>
    <s v="Y"/>
    <n v="586"/>
    <n v="0"/>
  </r>
  <r>
    <n v="108"/>
    <x v="3"/>
    <x v="1"/>
    <n v="2022.4"/>
    <x v="6"/>
    <x v="5"/>
    <n v="596"/>
    <n v="0"/>
    <x v="1"/>
    <n v="593"/>
    <n v="599"/>
    <n v="596"/>
    <n v="100"/>
    <s v="Y"/>
    <n v="595"/>
    <n v="0"/>
  </r>
  <r>
    <n v="109"/>
    <x v="3"/>
    <x v="1"/>
    <n v="2023.1"/>
    <x v="6"/>
    <x v="6"/>
    <n v="305"/>
    <n v="0"/>
    <x v="0"/>
    <n v="295"/>
    <n v="315"/>
    <n v="305"/>
    <n v="100"/>
    <s v="Y"/>
    <n v="300"/>
    <n v="0"/>
  </r>
  <r>
    <n v="110"/>
    <x v="3"/>
    <x v="1"/>
    <n v="2023.1"/>
    <x v="7"/>
    <x v="6"/>
    <n v="304"/>
    <n v="0"/>
    <x v="1"/>
    <n v="302"/>
    <n v="306"/>
    <n v="305"/>
    <n v="99.7"/>
    <s v="Y"/>
    <n v="303"/>
    <n v="0"/>
  </r>
  <r>
    <n v="111"/>
    <x v="3"/>
    <x v="1"/>
    <n v="2023.2"/>
    <x v="7"/>
    <x v="7"/>
    <n v="366"/>
    <n v="0"/>
    <x v="0"/>
    <n v="354"/>
    <n v="378"/>
    <n v="368"/>
    <n v="99.5"/>
    <s v="Y"/>
    <n v="361"/>
    <n v="0"/>
  </r>
  <r>
    <n v="112"/>
    <x v="3"/>
    <x v="1"/>
    <n v="2023.2"/>
    <x v="8"/>
    <x v="7"/>
    <n v="369"/>
    <n v="0"/>
    <x v="1"/>
    <n v="366"/>
    <n v="372"/>
    <n v="368"/>
    <n v="100.3"/>
    <s v="Y"/>
    <n v="368"/>
    <n v="0"/>
  </r>
  <r>
    <n v="113"/>
    <x v="3"/>
    <x v="2"/>
    <n v="2022.3"/>
    <x v="4"/>
    <x v="4"/>
    <n v="179"/>
    <n v="0"/>
    <x v="0"/>
    <n v="170"/>
    <n v="188"/>
    <n v="193"/>
    <n v="92.7"/>
    <s v="N"/>
    <n v="169"/>
    <n v="0"/>
  </r>
  <r>
    <n v="114"/>
    <x v="3"/>
    <x v="2"/>
    <n v="2022.3"/>
    <x v="5"/>
    <x v="4"/>
    <n v="187"/>
    <n v="0"/>
    <x v="1"/>
    <n v="181"/>
    <n v="193"/>
    <n v="193"/>
    <n v="96.9"/>
    <s v="N"/>
    <n v="183"/>
    <n v="0"/>
  </r>
  <r>
    <n v="115"/>
    <x v="3"/>
    <x v="2"/>
    <n v="2022.4"/>
    <x v="5"/>
    <x v="5"/>
    <n v="218"/>
    <n v="0"/>
    <x v="0"/>
    <n v="205"/>
    <n v="231"/>
    <n v="214"/>
    <n v="101.9"/>
    <s v="Y"/>
    <n v="206"/>
    <n v="0"/>
  </r>
  <r>
    <n v="116"/>
    <x v="3"/>
    <x v="2"/>
    <n v="2022.4"/>
    <x v="6"/>
    <x v="5"/>
    <n v="220"/>
    <n v="0"/>
    <x v="1"/>
    <n v="214"/>
    <n v="226"/>
    <n v="214"/>
    <n v="102.8"/>
    <s v="Y"/>
    <n v="214"/>
    <n v="0"/>
  </r>
  <r>
    <n v="117"/>
    <x v="3"/>
    <x v="2"/>
    <n v="2023.1"/>
    <x v="6"/>
    <x v="6"/>
    <n v="240"/>
    <n v="0"/>
    <x v="0"/>
    <n v="224"/>
    <n v="256"/>
    <n v="237"/>
    <n v="101.3"/>
    <s v="Y"/>
    <n v="226"/>
    <n v="0"/>
  </r>
  <r>
    <n v="118"/>
    <x v="3"/>
    <x v="2"/>
    <n v="2023.1"/>
    <x v="7"/>
    <x v="6"/>
    <n v="241"/>
    <n v="0"/>
    <x v="1"/>
    <n v="236"/>
    <n v="246"/>
    <n v="237"/>
    <n v="101.7"/>
    <s v="Y"/>
    <n v="234"/>
    <n v="0"/>
  </r>
  <r>
    <n v="119"/>
    <x v="3"/>
    <x v="2"/>
    <n v="2023.2"/>
    <x v="7"/>
    <x v="7"/>
    <n v="527"/>
    <n v="0"/>
    <x v="0"/>
    <n v="493"/>
    <n v="561"/>
    <n v="519"/>
    <n v="101.5"/>
    <s v="Y"/>
    <n v="498"/>
    <n v="0"/>
  </r>
  <r>
    <n v="120"/>
    <x v="3"/>
    <x v="2"/>
    <n v="2023.2"/>
    <x v="8"/>
    <x v="7"/>
    <n v="524"/>
    <n v="0"/>
    <x v="1"/>
    <n v="508"/>
    <n v="540"/>
    <n v="519"/>
    <n v="101"/>
    <s v="Y"/>
    <n v="508"/>
    <n v="0"/>
  </r>
  <r>
    <n v="121"/>
    <x v="3"/>
    <x v="3"/>
    <n v="2021.3"/>
    <x v="0"/>
    <x v="0"/>
    <n v="3747"/>
    <n v="0"/>
    <x v="0"/>
    <n v="3692"/>
    <n v="3802"/>
    <n v="3661"/>
    <n v="102.3"/>
    <s v="N"/>
    <n v="3824"/>
    <n v="0"/>
  </r>
  <r>
    <n v="122"/>
    <x v="3"/>
    <x v="3"/>
    <n v="2021.3"/>
    <x v="1"/>
    <x v="0"/>
    <n v="3697"/>
    <n v="0"/>
    <x v="1"/>
    <n v="3672"/>
    <n v="3722"/>
    <n v="3661"/>
    <n v="101"/>
    <s v="N"/>
    <n v="3739"/>
    <n v="0"/>
  </r>
  <r>
    <n v="123"/>
    <x v="3"/>
    <x v="3"/>
    <n v="2021.4"/>
    <x v="1"/>
    <x v="1"/>
    <n v="3751"/>
    <n v="0"/>
    <x v="0"/>
    <n v="3708"/>
    <n v="3794"/>
    <n v="3684"/>
    <n v="101.8"/>
    <s v="N"/>
    <n v="3835"/>
    <n v="0"/>
  </r>
  <r>
    <n v="124"/>
    <x v="3"/>
    <x v="3"/>
    <n v="2021.4"/>
    <x v="2"/>
    <x v="1"/>
    <n v="3717"/>
    <n v="0"/>
    <x v="1"/>
    <n v="3692"/>
    <n v="3742"/>
    <n v="3684"/>
    <n v="100.9"/>
    <s v="N"/>
    <n v="3758"/>
    <n v="0"/>
  </r>
  <r>
    <n v="125"/>
    <x v="3"/>
    <x v="3"/>
    <n v="2022.1"/>
    <x v="2"/>
    <x v="2"/>
    <n v="3650"/>
    <n v="0"/>
    <x v="0"/>
    <n v="3607"/>
    <n v="3693"/>
    <n v="3599"/>
    <n v="101.4"/>
    <s v="N"/>
    <n v="3744"/>
    <n v="0"/>
  </r>
  <r>
    <n v="126"/>
    <x v="3"/>
    <x v="3"/>
    <n v="2022.1"/>
    <x v="3"/>
    <x v="2"/>
    <n v="3625"/>
    <n v="0"/>
    <x v="1"/>
    <n v="3590"/>
    <n v="3660"/>
    <n v="3599"/>
    <n v="100.7"/>
    <s v="N"/>
    <n v="3672"/>
    <n v="0"/>
  </r>
  <r>
    <n v="127"/>
    <x v="3"/>
    <x v="3"/>
    <n v="2022.2"/>
    <x v="3"/>
    <x v="3"/>
    <n v="3287"/>
    <n v="0"/>
    <x v="0"/>
    <n v="3216"/>
    <n v="3358"/>
    <n v="3242"/>
    <n v="101.4"/>
    <s v="Y"/>
    <n v="3412"/>
    <n v="0"/>
  </r>
  <r>
    <n v="128"/>
    <x v="3"/>
    <x v="3"/>
    <n v="2022.2"/>
    <x v="4"/>
    <x v="3"/>
    <n v="3287"/>
    <n v="0"/>
    <x v="1"/>
    <n v="3232"/>
    <n v="3342"/>
    <n v="3242"/>
    <n v="101.4"/>
    <s v="Y"/>
    <n v="3353"/>
    <n v="0"/>
  </r>
  <r>
    <n v="129"/>
    <x v="4"/>
    <x v="0"/>
    <n v="2021.3"/>
    <x v="0"/>
    <x v="0"/>
    <n v="5439"/>
    <n v="0"/>
    <x v="0"/>
    <n v="5181"/>
    <n v="5697"/>
    <n v="5466"/>
    <n v="99.5"/>
    <s v="Y"/>
    <n v="4641"/>
    <n v="0"/>
  </r>
  <r>
    <n v="130"/>
    <x v="4"/>
    <x v="0"/>
    <n v="2021.3"/>
    <x v="1"/>
    <x v="0"/>
    <n v="5536"/>
    <n v="0"/>
    <x v="1"/>
    <n v="5354"/>
    <n v="5718"/>
    <n v="5466"/>
    <n v="101.3"/>
    <s v="Y"/>
    <n v="5174"/>
    <n v="0"/>
  </r>
  <r>
    <n v="131"/>
    <x v="4"/>
    <x v="0"/>
    <n v="2021.4"/>
    <x v="1"/>
    <x v="1"/>
    <n v="5888"/>
    <n v="0"/>
    <x v="0"/>
    <n v="5513"/>
    <n v="6263"/>
    <n v="5833"/>
    <n v="100.9"/>
    <s v="Y"/>
    <n v="5048"/>
    <n v="0"/>
  </r>
  <r>
    <n v="132"/>
    <x v="4"/>
    <x v="0"/>
    <n v="2021.4"/>
    <x v="2"/>
    <x v="1"/>
    <n v="5923"/>
    <n v="0"/>
    <x v="1"/>
    <n v="5701"/>
    <n v="6145"/>
    <n v="5833"/>
    <n v="101.5"/>
    <s v="Y"/>
    <n v="5552"/>
    <n v="0"/>
  </r>
  <r>
    <n v="133"/>
    <x v="4"/>
    <x v="0"/>
    <n v="2022.1"/>
    <x v="2"/>
    <x v="2"/>
    <n v="6516"/>
    <n v="0"/>
    <x v="0"/>
    <n v="6000"/>
    <n v="7032"/>
    <n v="6550"/>
    <n v="99.5"/>
    <s v="Y"/>
    <n v="5624"/>
    <n v="0"/>
  </r>
  <r>
    <n v="134"/>
    <x v="4"/>
    <x v="0"/>
    <n v="2022.1"/>
    <x v="3"/>
    <x v="2"/>
    <n v="6575"/>
    <n v="0"/>
    <x v="1"/>
    <n v="6409"/>
    <n v="6741"/>
    <n v="6550"/>
    <n v="100.4"/>
    <s v="Y"/>
    <n v="6188"/>
    <n v="0"/>
  </r>
  <r>
    <n v="135"/>
    <x v="4"/>
    <x v="0"/>
    <n v="2022.2"/>
    <x v="3"/>
    <x v="3"/>
    <n v="7026"/>
    <n v="0"/>
    <x v="0"/>
    <n v="6625"/>
    <n v="7427"/>
    <n v="7430"/>
    <n v="94.6"/>
    <s v="N"/>
    <n v="6114"/>
    <n v="0"/>
  </r>
  <r>
    <n v="136"/>
    <x v="4"/>
    <x v="0"/>
    <n v="2022.2"/>
    <x v="4"/>
    <x v="3"/>
    <n v="7336"/>
    <n v="0"/>
    <x v="1"/>
    <n v="7148"/>
    <n v="7524"/>
    <n v="7430"/>
    <n v="98.7"/>
    <s v="N"/>
    <n v="6904"/>
    <n v="0"/>
  </r>
  <r>
    <n v="137"/>
    <x v="4"/>
    <x v="1"/>
    <n v="2022.3"/>
    <x v="4"/>
    <x v="4"/>
    <n v="22810"/>
    <n v="0"/>
    <x v="0"/>
    <n v="21799"/>
    <n v="23821"/>
    <n v="25964"/>
    <n v="87.9"/>
    <s v="N"/>
    <n v="21925"/>
    <n v="0"/>
  </r>
  <r>
    <n v="138"/>
    <x v="4"/>
    <x v="1"/>
    <n v="2022.3"/>
    <x v="5"/>
    <x v="4"/>
    <n v="25376"/>
    <n v="0"/>
    <x v="1"/>
    <n v="25272"/>
    <n v="25480"/>
    <n v="25964"/>
    <n v="97.7"/>
    <s v="N"/>
    <n v="25209"/>
    <n v="0"/>
  </r>
  <r>
    <n v="139"/>
    <x v="4"/>
    <x v="1"/>
    <n v="2022.4"/>
    <x v="5"/>
    <x v="5"/>
    <n v="18266"/>
    <n v="0"/>
    <x v="0"/>
    <n v="17437"/>
    <n v="19095"/>
    <n v="21572"/>
    <n v="84.7"/>
    <s v="N"/>
    <n v="17461"/>
    <n v="0"/>
  </r>
  <r>
    <n v="140"/>
    <x v="4"/>
    <x v="1"/>
    <n v="2022.4"/>
    <x v="6"/>
    <x v="5"/>
    <n v="21097"/>
    <n v="0"/>
    <x v="1"/>
    <n v="20933"/>
    <n v="21261"/>
    <n v="21572"/>
    <n v="97.8"/>
    <s v="N"/>
    <n v="20932"/>
    <n v="0"/>
  </r>
  <r>
    <n v="141"/>
    <x v="4"/>
    <x v="1"/>
    <n v="2023.1"/>
    <x v="6"/>
    <x v="6"/>
    <n v="8273"/>
    <n v="0"/>
    <x v="0"/>
    <n v="7908"/>
    <n v="8638"/>
    <n v="8597"/>
    <n v="96.2"/>
    <s v="Y"/>
    <n v="7866"/>
    <n v="0"/>
  </r>
  <r>
    <n v="142"/>
    <x v="4"/>
    <x v="1"/>
    <n v="2023.1"/>
    <x v="7"/>
    <x v="6"/>
    <n v="8543"/>
    <n v="0"/>
    <x v="1"/>
    <n v="8449"/>
    <n v="8637"/>
    <n v="8597"/>
    <n v="99.4"/>
    <s v="Y"/>
    <n v="8465"/>
    <n v="0"/>
  </r>
  <r>
    <n v="143"/>
    <x v="4"/>
    <x v="1"/>
    <n v="2023.2"/>
    <x v="7"/>
    <x v="7"/>
    <n v="8823"/>
    <n v="0"/>
    <x v="0"/>
    <n v="8347"/>
    <n v="9299"/>
    <n v="8936"/>
    <n v="98.7"/>
    <s v="Y"/>
    <n v="8332"/>
    <n v="0"/>
  </r>
  <r>
    <n v="144"/>
    <x v="4"/>
    <x v="1"/>
    <n v="2023.2"/>
    <x v="8"/>
    <x v="7"/>
    <n v="8950"/>
    <n v="0"/>
    <x v="1"/>
    <n v="8755"/>
    <n v="9145"/>
    <n v="8936"/>
    <n v="100.2"/>
    <s v="Y"/>
    <n v="8841"/>
    <n v="0"/>
  </r>
  <r>
    <n v="145"/>
    <x v="4"/>
    <x v="2"/>
    <n v="2022.3"/>
    <x v="4"/>
    <x v="4"/>
    <n v="5074"/>
    <n v="0"/>
    <x v="0"/>
    <n v="4978"/>
    <n v="5170"/>
    <n v="5121"/>
    <n v="99.1"/>
    <s v="Y"/>
    <n v="4831"/>
    <n v="0"/>
  </r>
  <r>
    <n v="146"/>
    <x v="4"/>
    <x v="2"/>
    <n v="2022.3"/>
    <x v="5"/>
    <x v="4"/>
    <n v="5103"/>
    <n v="0"/>
    <x v="1"/>
    <n v="5082"/>
    <n v="5124"/>
    <n v="5121"/>
    <n v="99.6"/>
    <s v="Y"/>
    <n v="5012"/>
    <n v="0"/>
  </r>
  <r>
    <n v="147"/>
    <x v="4"/>
    <x v="2"/>
    <n v="2022.4"/>
    <x v="5"/>
    <x v="5"/>
    <n v="5308"/>
    <n v="0"/>
    <x v="0"/>
    <n v="5220"/>
    <n v="5396"/>
    <n v="5351"/>
    <n v="99.2"/>
    <s v="Y"/>
    <n v="5064"/>
    <n v="0"/>
  </r>
  <r>
    <n v="148"/>
    <x v="4"/>
    <x v="2"/>
    <n v="2022.4"/>
    <x v="6"/>
    <x v="5"/>
    <n v="5343"/>
    <n v="0"/>
    <x v="1"/>
    <n v="5325"/>
    <n v="5361"/>
    <n v="5351"/>
    <n v="99.9"/>
    <s v="Y"/>
    <n v="5245"/>
    <n v="0"/>
  </r>
  <r>
    <n v="149"/>
    <x v="4"/>
    <x v="2"/>
    <n v="2023.1"/>
    <x v="6"/>
    <x v="6"/>
    <n v="5847"/>
    <n v="0"/>
    <x v="0"/>
    <n v="5747"/>
    <n v="5947"/>
    <n v="5839"/>
    <n v="100.1"/>
    <s v="Y"/>
    <n v="5566"/>
    <n v="0"/>
  </r>
  <r>
    <n v="150"/>
    <x v="4"/>
    <x v="2"/>
    <n v="2023.1"/>
    <x v="7"/>
    <x v="6"/>
    <n v="5839"/>
    <n v="0"/>
    <x v="1"/>
    <n v="5806"/>
    <n v="5872"/>
    <n v="5839"/>
    <n v="100"/>
    <s v="Y"/>
    <n v="5725"/>
    <n v="0"/>
  </r>
  <r>
    <n v="151"/>
    <x v="4"/>
    <x v="2"/>
    <n v="2023.2"/>
    <x v="7"/>
    <x v="7"/>
    <n v="7646"/>
    <n v="0"/>
    <x v="0"/>
    <n v="7511"/>
    <n v="7781"/>
    <n v="7754"/>
    <n v="98.6"/>
    <s v="Y"/>
    <n v="7263"/>
    <n v="0"/>
  </r>
  <r>
    <n v="152"/>
    <x v="4"/>
    <x v="2"/>
    <n v="2023.2"/>
    <x v="8"/>
    <x v="7"/>
    <n v="7747"/>
    <n v="0"/>
    <x v="1"/>
    <n v="7679"/>
    <n v="7815"/>
    <n v="7754"/>
    <n v="99.9"/>
    <s v="Y"/>
    <n v="7584"/>
    <n v="0"/>
  </r>
  <r>
    <n v="153"/>
    <x v="4"/>
    <x v="3"/>
    <n v="2021.3"/>
    <x v="0"/>
    <x v="0"/>
    <n v="70440"/>
    <n v="0"/>
    <x v="0"/>
    <n v="69877"/>
    <n v="71003"/>
    <n v="71520"/>
    <n v="98.5"/>
    <s v="N"/>
    <n v="71757"/>
    <n v="0"/>
  </r>
  <r>
    <n v="154"/>
    <x v="4"/>
    <x v="3"/>
    <n v="2021.3"/>
    <x v="1"/>
    <x v="0"/>
    <n v="71247"/>
    <n v="0"/>
    <x v="1"/>
    <n v="70845"/>
    <n v="71649"/>
    <n v="71520"/>
    <n v="99.6"/>
    <s v="N"/>
    <n v="72042"/>
    <n v="0"/>
  </r>
  <r>
    <n v="155"/>
    <x v="4"/>
    <x v="3"/>
    <n v="2021.4"/>
    <x v="1"/>
    <x v="1"/>
    <n v="74467"/>
    <n v="0"/>
    <x v="0"/>
    <n v="73780"/>
    <n v="75154"/>
    <n v="75409"/>
    <n v="98.8"/>
    <s v="N"/>
    <n v="75777"/>
    <n v="0"/>
  </r>
  <r>
    <n v="156"/>
    <x v="4"/>
    <x v="3"/>
    <n v="2021.4"/>
    <x v="2"/>
    <x v="1"/>
    <n v="75202"/>
    <n v="0"/>
    <x v="1"/>
    <n v="74833"/>
    <n v="75571"/>
    <n v="75409"/>
    <n v="99.7"/>
    <s v="N"/>
    <n v="75898"/>
    <n v="0"/>
  </r>
  <r>
    <n v="157"/>
    <x v="4"/>
    <x v="3"/>
    <n v="2022.1"/>
    <x v="2"/>
    <x v="2"/>
    <n v="79296"/>
    <n v="0"/>
    <x v="0"/>
    <n v="78506"/>
    <n v="80086"/>
    <n v="80054"/>
    <n v="99.1"/>
    <s v="Y"/>
    <n v="80481"/>
    <n v="0"/>
  </r>
  <r>
    <n v="158"/>
    <x v="4"/>
    <x v="3"/>
    <n v="2022.1"/>
    <x v="3"/>
    <x v="2"/>
    <n v="79986"/>
    <n v="0"/>
    <x v="1"/>
    <n v="79698"/>
    <n v="80274"/>
    <n v="80054"/>
    <n v="99.9"/>
    <s v="Y"/>
    <n v="80574"/>
    <n v="0"/>
  </r>
  <r>
    <n v="159"/>
    <x v="4"/>
    <x v="3"/>
    <n v="2022.2"/>
    <x v="3"/>
    <x v="3"/>
    <n v="80086"/>
    <n v="0"/>
    <x v="0"/>
    <n v="79391"/>
    <n v="80781"/>
    <n v="80557"/>
    <n v="99.4"/>
    <s v="Y"/>
    <n v="81221"/>
    <n v="0"/>
  </r>
  <r>
    <n v="160"/>
    <x v="4"/>
    <x v="3"/>
    <n v="2022.2"/>
    <x v="4"/>
    <x v="3"/>
    <n v="80689"/>
    <n v="0"/>
    <x v="1"/>
    <n v="80402"/>
    <n v="80976"/>
    <n v="80557"/>
    <n v="100.2"/>
    <s v="Y"/>
    <n v="81294"/>
    <n v="0"/>
  </r>
  <r>
    <n v="161"/>
    <x v="5"/>
    <x v="0"/>
    <n v="2021.3"/>
    <x v="0"/>
    <x v="0"/>
    <n v="1152"/>
    <n v="0"/>
    <x v="0"/>
    <n v="1062"/>
    <n v="1242"/>
    <n v="1174"/>
    <n v="98.1"/>
    <s v="Y"/>
    <n v="934"/>
    <n v="0"/>
  </r>
  <r>
    <n v="162"/>
    <x v="5"/>
    <x v="0"/>
    <n v="2021.3"/>
    <x v="1"/>
    <x v="0"/>
    <n v="1180"/>
    <n v="0"/>
    <x v="1"/>
    <n v="1103"/>
    <n v="1257"/>
    <n v="1174"/>
    <n v="100.5"/>
    <s v="Y"/>
    <n v="1044"/>
    <n v="0"/>
  </r>
  <r>
    <n v="163"/>
    <x v="5"/>
    <x v="0"/>
    <n v="2021.4"/>
    <x v="1"/>
    <x v="1"/>
    <n v="1190"/>
    <n v="0"/>
    <x v="0"/>
    <n v="1095"/>
    <n v="1285"/>
    <n v="1226"/>
    <n v="97.1"/>
    <s v="Y"/>
    <n v="965"/>
    <n v="0"/>
  </r>
  <r>
    <n v="164"/>
    <x v="5"/>
    <x v="0"/>
    <n v="2021.4"/>
    <x v="2"/>
    <x v="1"/>
    <n v="1241"/>
    <n v="0"/>
    <x v="1"/>
    <n v="1169"/>
    <n v="1313"/>
    <n v="1226"/>
    <n v="101.2"/>
    <s v="Y"/>
    <n v="1094"/>
    <n v="0"/>
  </r>
  <r>
    <n v="165"/>
    <x v="5"/>
    <x v="0"/>
    <n v="2022.1"/>
    <x v="2"/>
    <x v="2"/>
    <n v="1326"/>
    <n v="0"/>
    <x v="0"/>
    <n v="1235"/>
    <n v="1417"/>
    <n v="1296"/>
    <n v="102.3"/>
    <s v="Y"/>
    <n v="1070"/>
    <n v="0"/>
  </r>
  <r>
    <n v="166"/>
    <x v="5"/>
    <x v="0"/>
    <n v="2022.1"/>
    <x v="3"/>
    <x v="2"/>
    <n v="1354"/>
    <n v="0"/>
    <x v="1"/>
    <n v="1281"/>
    <n v="1427"/>
    <n v="1296"/>
    <n v="104.5"/>
    <s v="Y"/>
    <n v="1195"/>
    <n v="0"/>
  </r>
  <r>
    <n v="167"/>
    <x v="5"/>
    <x v="0"/>
    <n v="2022.2"/>
    <x v="3"/>
    <x v="3"/>
    <n v="1438"/>
    <n v="0"/>
    <x v="0"/>
    <n v="1321"/>
    <n v="1555"/>
    <n v="1450"/>
    <n v="99.2"/>
    <s v="Y"/>
    <n v="1154"/>
    <n v="0"/>
  </r>
  <r>
    <n v="168"/>
    <x v="5"/>
    <x v="0"/>
    <n v="2022.2"/>
    <x v="4"/>
    <x v="3"/>
    <n v="1440"/>
    <n v="0"/>
    <x v="1"/>
    <n v="1363"/>
    <n v="1517"/>
    <n v="1450"/>
    <n v="99.3"/>
    <s v="Y"/>
    <n v="1270"/>
    <n v="0"/>
  </r>
  <r>
    <n v="169"/>
    <x v="5"/>
    <x v="1"/>
    <n v="2022.3"/>
    <x v="4"/>
    <x v="4"/>
    <n v="4869"/>
    <n v="0"/>
    <x v="0"/>
    <n v="4547"/>
    <n v="5191"/>
    <n v="7054"/>
    <n v="69"/>
    <s v="N"/>
    <n v="4692"/>
    <n v="0"/>
  </r>
  <r>
    <n v="170"/>
    <x v="5"/>
    <x v="1"/>
    <n v="2022.3"/>
    <x v="5"/>
    <x v="4"/>
    <n v="6883"/>
    <n v="0"/>
    <x v="1"/>
    <n v="6789"/>
    <n v="6977"/>
    <n v="7054"/>
    <n v="97.6"/>
    <s v="N"/>
    <n v="6840"/>
    <n v="0"/>
  </r>
  <r>
    <n v="171"/>
    <x v="5"/>
    <x v="1"/>
    <n v="2022.4"/>
    <x v="5"/>
    <x v="5"/>
    <n v="5262"/>
    <n v="0"/>
    <x v="0"/>
    <n v="4833"/>
    <n v="5691"/>
    <n v="5622"/>
    <n v="93.6"/>
    <s v="Y"/>
    <n v="5021"/>
    <n v="0"/>
  </r>
  <r>
    <n v="172"/>
    <x v="5"/>
    <x v="1"/>
    <n v="2022.4"/>
    <x v="6"/>
    <x v="5"/>
    <n v="5566"/>
    <n v="0"/>
    <x v="1"/>
    <n v="5481"/>
    <n v="5651"/>
    <n v="5622"/>
    <n v="99"/>
    <s v="Y"/>
    <n v="5522"/>
    <n v="0"/>
  </r>
  <r>
    <n v="173"/>
    <x v="5"/>
    <x v="1"/>
    <n v="2023.1"/>
    <x v="6"/>
    <x v="6"/>
    <n v="1643"/>
    <n v="0"/>
    <x v="0"/>
    <n v="1500"/>
    <n v="1786"/>
    <n v="1616"/>
    <n v="101.7"/>
    <s v="Y"/>
    <n v="1554"/>
    <n v="0"/>
  </r>
  <r>
    <n v="174"/>
    <x v="5"/>
    <x v="1"/>
    <n v="2023.1"/>
    <x v="7"/>
    <x v="6"/>
    <n v="1618"/>
    <n v="0"/>
    <x v="1"/>
    <n v="1588"/>
    <n v="1648"/>
    <n v="1616"/>
    <n v="100.1"/>
    <s v="Y"/>
    <n v="1602"/>
    <n v="0"/>
  </r>
  <r>
    <n v="175"/>
    <x v="5"/>
    <x v="1"/>
    <n v="2023.2"/>
    <x v="7"/>
    <x v="7"/>
    <n v="2244"/>
    <n v="0"/>
    <x v="0"/>
    <n v="2052"/>
    <n v="2436"/>
    <n v="2174"/>
    <n v="103.2"/>
    <s v="Y"/>
    <n v="2111"/>
    <n v="0"/>
  </r>
  <r>
    <n v="176"/>
    <x v="5"/>
    <x v="1"/>
    <n v="2023.2"/>
    <x v="8"/>
    <x v="7"/>
    <n v="2192"/>
    <n v="0"/>
    <x v="1"/>
    <n v="2140"/>
    <n v="2244"/>
    <n v="2174"/>
    <n v="100.8"/>
    <s v="Y"/>
    <n v="2163"/>
    <n v="0"/>
  </r>
  <r>
    <n v="177"/>
    <x v="5"/>
    <x v="2"/>
    <n v="2022.3"/>
    <x v="4"/>
    <x v="4"/>
    <n v="1437"/>
    <n v="0"/>
    <x v="0"/>
    <n v="1324"/>
    <n v="1550"/>
    <n v="1423"/>
    <n v="101"/>
    <s v="Y"/>
    <n v="1258"/>
    <n v="0"/>
  </r>
  <r>
    <n v="178"/>
    <x v="5"/>
    <x v="2"/>
    <n v="2022.3"/>
    <x v="5"/>
    <x v="4"/>
    <n v="1457"/>
    <n v="0"/>
    <x v="1"/>
    <n v="1386"/>
    <n v="1528"/>
    <n v="1423"/>
    <n v="102.4"/>
    <s v="Y"/>
    <n v="1366"/>
    <n v="0"/>
  </r>
  <r>
    <n v="179"/>
    <x v="5"/>
    <x v="2"/>
    <n v="2022.4"/>
    <x v="5"/>
    <x v="5"/>
    <n v="1270"/>
    <n v="0"/>
    <x v="0"/>
    <n v="1164"/>
    <n v="1376"/>
    <n v="1295"/>
    <n v="98.1"/>
    <s v="Y"/>
    <n v="1115"/>
    <n v="0"/>
  </r>
  <r>
    <n v="180"/>
    <x v="5"/>
    <x v="2"/>
    <n v="2022.4"/>
    <x v="6"/>
    <x v="5"/>
    <n v="1289"/>
    <n v="0"/>
    <x v="1"/>
    <n v="1220"/>
    <n v="1358"/>
    <n v="1295"/>
    <n v="99.5"/>
    <s v="Y"/>
    <n v="1211"/>
    <n v="0"/>
  </r>
  <r>
    <n v="181"/>
    <x v="5"/>
    <x v="2"/>
    <n v="2023.1"/>
    <x v="6"/>
    <x v="6"/>
    <n v="1483"/>
    <n v="0"/>
    <x v="0"/>
    <n v="1353"/>
    <n v="1613"/>
    <n v="1449"/>
    <n v="102.3"/>
    <s v="Y"/>
    <n v="1300"/>
    <n v="0"/>
  </r>
  <r>
    <n v="182"/>
    <x v="5"/>
    <x v="2"/>
    <n v="2023.1"/>
    <x v="7"/>
    <x v="6"/>
    <n v="1472"/>
    <n v="0"/>
    <x v="1"/>
    <n v="1399"/>
    <n v="1545"/>
    <n v="1449"/>
    <n v="101.6"/>
    <s v="Y"/>
    <n v="1381"/>
    <n v="0"/>
  </r>
  <r>
    <n v="183"/>
    <x v="5"/>
    <x v="2"/>
    <n v="2023.2"/>
    <x v="7"/>
    <x v="7"/>
    <n v="1817"/>
    <n v="0"/>
    <x v="0"/>
    <n v="1659"/>
    <n v="1975"/>
    <n v="1875"/>
    <n v="96.9"/>
    <s v="Y"/>
    <n v="1592"/>
    <n v="0"/>
  </r>
  <r>
    <n v="184"/>
    <x v="5"/>
    <x v="2"/>
    <n v="2023.2"/>
    <x v="8"/>
    <x v="7"/>
    <n v="1865"/>
    <n v="0"/>
    <x v="1"/>
    <n v="1763"/>
    <n v="1967"/>
    <n v="1875"/>
    <n v="99.5"/>
    <s v="Y"/>
    <n v="1749"/>
    <n v="0"/>
  </r>
  <r>
    <n v="185"/>
    <x v="5"/>
    <x v="3"/>
    <n v="2021.3"/>
    <x v="0"/>
    <x v="0"/>
    <n v="22718"/>
    <n v="0"/>
    <x v="0"/>
    <n v="22481"/>
    <n v="22955"/>
    <n v="22729"/>
    <n v="100"/>
    <s v="Y"/>
    <n v="23040"/>
    <n v="0"/>
  </r>
  <r>
    <n v="186"/>
    <x v="5"/>
    <x v="3"/>
    <n v="2021.3"/>
    <x v="1"/>
    <x v="0"/>
    <n v="22795"/>
    <n v="0"/>
    <x v="1"/>
    <n v="22652"/>
    <n v="22938"/>
    <n v="22729"/>
    <n v="100.3"/>
    <s v="Y"/>
    <n v="23067"/>
    <n v="0"/>
  </r>
  <r>
    <n v="187"/>
    <x v="5"/>
    <x v="3"/>
    <n v="2021.4"/>
    <x v="1"/>
    <x v="1"/>
    <n v="23411"/>
    <n v="0"/>
    <x v="0"/>
    <n v="23185"/>
    <n v="23637"/>
    <n v="23552"/>
    <n v="99.4"/>
    <s v="Y"/>
    <n v="23864"/>
    <n v="0"/>
  </r>
  <r>
    <n v="188"/>
    <x v="5"/>
    <x v="3"/>
    <n v="2021.4"/>
    <x v="2"/>
    <x v="1"/>
    <n v="23608"/>
    <n v="0"/>
    <x v="1"/>
    <n v="23464"/>
    <n v="23752"/>
    <n v="23552"/>
    <n v="100.2"/>
    <s v="Y"/>
    <n v="23934"/>
    <n v="0"/>
  </r>
  <r>
    <n v="189"/>
    <x v="5"/>
    <x v="3"/>
    <n v="2022.1"/>
    <x v="2"/>
    <x v="2"/>
    <n v="24651"/>
    <n v="0"/>
    <x v="0"/>
    <n v="24450"/>
    <n v="24852"/>
    <n v="24886"/>
    <n v="99.1"/>
    <s v="N"/>
    <n v="25160"/>
    <n v="0"/>
  </r>
  <r>
    <n v="190"/>
    <x v="5"/>
    <x v="3"/>
    <n v="2022.1"/>
    <x v="3"/>
    <x v="2"/>
    <n v="24917"/>
    <n v="0"/>
    <x v="1"/>
    <n v="24744"/>
    <n v="25090"/>
    <n v="24886"/>
    <n v="100.1"/>
    <s v="N"/>
    <n v="25238"/>
    <n v="0"/>
  </r>
  <r>
    <n v="191"/>
    <x v="5"/>
    <x v="3"/>
    <n v="2022.2"/>
    <x v="3"/>
    <x v="3"/>
    <n v="25095"/>
    <n v="0"/>
    <x v="0"/>
    <n v="24769"/>
    <n v="25421"/>
    <n v="25097"/>
    <n v="100"/>
    <s v="Y"/>
    <n v="25660"/>
    <n v="0"/>
  </r>
  <r>
    <n v="192"/>
    <x v="5"/>
    <x v="3"/>
    <n v="2022.2"/>
    <x v="4"/>
    <x v="3"/>
    <n v="25273"/>
    <n v="0"/>
    <x v="1"/>
    <n v="25079"/>
    <n v="25467"/>
    <n v="25097"/>
    <n v="100.7"/>
    <s v="Y"/>
    <n v="25580"/>
    <n v="0"/>
  </r>
  <r>
    <n v="193"/>
    <x v="6"/>
    <x v="0"/>
    <n v="2021.3"/>
    <x v="0"/>
    <x v="0"/>
    <n v="606"/>
    <n v="0"/>
    <x v="0"/>
    <n v="513"/>
    <n v="699"/>
    <n v="664"/>
    <n v="91.3"/>
    <s v="Y"/>
    <n v="527"/>
    <n v="0"/>
  </r>
  <r>
    <n v="194"/>
    <x v="6"/>
    <x v="0"/>
    <n v="2021.3"/>
    <x v="1"/>
    <x v="0"/>
    <n v="655"/>
    <n v="0"/>
    <x v="1"/>
    <n v="625"/>
    <n v="685"/>
    <n v="664"/>
    <n v="98.6"/>
    <s v="Y"/>
    <n v="619"/>
    <n v="0"/>
  </r>
  <r>
    <n v="195"/>
    <x v="6"/>
    <x v="0"/>
    <n v="2021.4"/>
    <x v="1"/>
    <x v="1"/>
    <n v="731"/>
    <n v="0"/>
    <x v="0"/>
    <n v="614"/>
    <n v="848"/>
    <n v="762"/>
    <n v="95.9"/>
    <s v="Y"/>
    <n v="637"/>
    <n v="0"/>
  </r>
  <r>
    <n v="196"/>
    <x v="6"/>
    <x v="0"/>
    <n v="2021.4"/>
    <x v="2"/>
    <x v="1"/>
    <n v="772"/>
    <n v="0"/>
    <x v="1"/>
    <n v="738"/>
    <n v="806"/>
    <n v="762"/>
    <n v="101.3"/>
    <s v="Y"/>
    <n v="726"/>
    <n v="0"/>
  </r>
  <r>
    <n v="197"/>
    <x v="6"/>
    <x v="0"/>
    <n v="2022.1"/>
    <x v="2"/>
    <x v="2"/>
    <n v="836"/>
    <n v="0"/>
    <x v="0"/>
    <n v="707"/>
    <n v="965"/>
    <n v="834"/>
    <n v="100.2"/>
    <s v="Y"/>
    <n v="722"/>
    <n v="0"/>
  </r>
  <r>
    <n v="198"/>
    <x v="6"/>
    <x v="0"/>
    <n v="2022.1"/>
    <x v="3"/>
    <x v="2"/>
    <n v="845"/>
    <n v="0"/>
    <x v="1"/>
    <n v="806"/>
    <n v="884"/>
    <n v="834"/>
    <n v="101.3"/>
    <s v="Y"/>
    <n v="792"/>
    <n v="0"/>
  </r>
  <r>
    <n v="199"/>
    <x v="6"/>
    <x v="0"/>
    <n v="2022.2"/>
    <x v="3"/>
    <x v="3"/>
    <n v="905"/>
    <n v="0"/>
    <x v="0"/>
    <n v="768"/>
    <n v="1042"/>
    <n v="912"/>
    <n v="99.2"/>
    <s v="Y"/>
    <n v="773"/>
    <n v="0"/>
  </r>
  <r>
    <n v="200"/>
    <x v="6"/>
    <x v="0"/>
    <n v="2022.2"/>
    <x v="4"/>
    <x v="3"/>
    <n v="902"/>
    <n v="0"/>
    <x v="1"/>
    <n v="859"/>
    <n v="945"/>
    <n v="912"/>
    <n v="98.9"/>
    <s v="Y"/>
    <n v="845"/>
    <n v="0"/>
  </r>
  <r>
    <n v="201"/>
    <x v="6"/>
    <x v="1"/>
    <n v="2022.3"/>
    <x v="4"/>
    <x v="4"/>
    <n v="2843"/>
    <n v="0"/>
    <x v="0"/>
    <n v="2792"/>
    <n v="2894"/>
    <n v="3031"/>
    <n v="93.8"/>
    <s v="N"/>
    <n v="2827"/>
    <n v="0"/>
  </r>
  <r>
    <n v="202"/>
    <x v="6"/>
    <x v="1"/>
    <n v="2022.3"/>
    <x v="5"/>
    <x v="4"/>
    <n v="3018"/>
    <n v="0"/>
    <x v="1"/>
    <n v="3012"/>
    <n v="3024"/>
    <n v="3031"/>
    <n v="99.6"/>
    <s v="N"/>
    <n v="3013"/>
    <n v="0"/>
  </r>
  <r>
    <n v="203"/>
    <x v="6"/>
    <x v="1"/>
    <n v="2022.4"/>
    <x v="5"/>
    <x v="5"/>
    <n v="2470"/>
    <n v="0"/>
    <x v="0"/>
    <n v="2423"/>
    <n v="2517"/>
    <n v="2537"/>
    <n v="97.4"/>
    <s v="N"/>
    <n v="2451"/>
    <n v="0"/>
  </r>
  <r>
    <n v="204"/>
    <x v="6"/>
    <x v="1"/>
    <n v="2022.4"/>
    <x v="6"/>
    <x v="5"/>
    <n v="2537"/>
    <n v="0"/>
    <x v="1"/>
    <n v="2535"/>
    <n v="2539"/>
    <n v="2537"/>
    <n v="100"/>
    <s v="N"/>
    <n v="2532"/>
    <n v="0"/>
  </r>
  <r>
    <n v="205"/>
    <x v="6"/>
    <x v="1"/>
    <n v="2023.1"/>
    <x v="6"/>
    <x v="6"/>
    <n v="916"/>
    <n v="0"/>
    <x v="0"/>
    <n v="900"/>
    <n v="932"/>
    <n v="920"/>
    <n v="99.6"/>
    <s v="Y"/>
    <n v="908"/>
    <n v="0"/>
  </r>
  <r>
    <n v="206"/>
    <x v="6"/>
    <x v="1"/>
    <n v="2023.1"/>
    <x v="7"/>
    <x v="6"/>
    <n v="917"/>
    <n v="0"/>
    <x v="1"/>
    <n v="914"/>
    <n v="920"/>
    <n v="920"/>
    <n v="99.7"/>
    <s v="Y"/>
    <n v="915"/>
    <n v="0"/>
  </r>
  <r>
    <n v="207"/>
    <x v="6"/>
    <x v="1"/>
    <n v="2023.2"/>
    <x v="7"/>
    <x v="7"/>
    <n v="919"/>
    <n v="0"/>
    <x v="0"/>
    <n v="904"/>
    <n v="934"/>
    <n v="935"/>
    <n v="98.3"/>
    <s v="N"/>
    <n v="910"/>
    <n v="0"/>
  </r>
  <r>
    <n v="208"/>
    <x v="6"/>
    <x v="1"/>
    <n v="2023.2"/>
    <x v="8"/>
    <x v="7"/>
    <n v="935"/>
    <n v="0"/>
    <x v="1"/>
    <n v="931"/>
    <n v="939"/>
    <n v="935"/>
    <n v="100"/>
    <s v="N"/>
    <n v="932"/>
    <n v="0"/>
  </r>
  <r>
    <n v="209"/>
    <x v="6"/>
    <x v="2"/>
    <n v="2022.3"/>
    <x v="4"/>
    <x v="4"/>
    <n v="839"/>
    <n v="0"/>
    <x v="0"/>
    <n v="792"/>
    <n v="886"/>
    <n v="838"/>
    <n v="100.1"/>
    <s v="Y"/>
    <n v="818"/>
    <n v="0"/>
  </r>
  <r>
    <n v="210"/>
    <x v="6"/>
    <x v="2"/>
    <n v="2022.3"/>
    <x v="5"/>
    <x v="4"/>
    <n v="835"/>
    <n v="0"/>
    <x v="1"/>
    <n v="823"/>
    <n v="847"/>
    <n v="838"/>
    <n v="99.6"/>
    <s v="Y"/>
    <n v="828"/>
    <n v="0"/>
  </r>
  <r>
    <n v="211"/>
    <x v="6"/>
    <x v="2"/>
    <n v="2022.4"/>
    <x v="5"/>
    <x v="5"/>
    <n v="756"/>
    <n v="0"/>
    <x v="0"/>
    <n v="740"/>
    <n v="772"/>
    <n v="757"/>
    <n v="99.9"/>
    <s v="Y"/>
    <n v="742"/>
    <n v="0"/>
  </r>
  <r>
    <n v="212"/>
    <x v="6"/>
    <x v="2"/>
    <n v="2022.4"/>
    <x v="6"/>
    <x v="5"/>
    <n v="762"/>
    <n v="0"/>
    <x v="1"/>
    <n v="752"/>
    <n v="772"/>
    <n v="757"/>
    <n v="100.7"/>
    <s v="Y"/>
    <n v="755"/>
    <n v="0"/>
  </r>
  <r>
    <n v="213"/>
    <x v="6"/>
    <x v="2"/>
    <n v="2023.1"/>
    <x v="6"/>
    <x v="6"/>
    <n v="916"/>
    <n v="0"/>
    <x v="0"/>
    <n v="896"/>
    <n v="936"/>
    <n v="906"/>
    <n v="101.1"/>
    <s v="Y"/>
    <n v="898"/>
    <n v="0"/>
  </r>
  <r>
    <n v="214"/>
    <x v="6"/>
    <x v="2"/>
    <n v="2023.1"/>
    <x v="7"/>
    <x v="6"/>
    <n v="910"/>
    <n v="0"/>
    <x v="1"/>
    <n v="896"/>
    <n v="924"/>
    <n v="906"/>
    <n v="100.4"/>
    <s v="Y"/>
    <n v="900"/>
    <n v="0"/>
  </r>
  <r>
    <n v="215"/>
    <x v="6"/>
    <x v="2"/>
    <n v="2023.2"/>
    <x v="7"/>
    <x v="7"/>
    <n v="1377"/>
    <n v="0"/>
    <x v="0"/>
    <n v="1345"/>
    <n v="1409"/>
    <n v="1370"/>
    <n v="100.5"/>
    <s v="Y"/>
    <n v="1349"/>
    <n v="0"/>
  </r>
  <r>
    <n v="216"/>
    <x v="6"/>
    <x v="2"/>
    <n v="2023.2"/>
    <x v="8"/>
    <x v="7"/>
    <n v="1374"/>
    <n v="0"/>
    <x v="1"/>
    <n v="1363"/>
    <n v="1385"/>
    <n v="1370"/>
    <n v="100.3"/>
    <s v="Y"/>
    <n v="1362"/>
    <n v="0"/>
  </r>
  <r>
    <n v="217"/>
    <x v="6"/>
    <x v="3"/>
    <n v="2021.3"/>
    <x v="0"/>
    <x v="0"/>
    <n v="10667"/>
    <n v="0"/>
    <x v="0"/>
    <n v="10461"/>
    <n v="10873"/>
    <n v="10575"/>
    <n v="100.9"/>
    <s v="Y"/>
    <n v="10793"/>
    <n v="0"/>
  </r>
  <r>
    <n v="218"/>
    <x v="6"/>
    <x v="3"/>
    <n v="2021.3"/>
    <x v="1"/>
    <x v="0"/>
    <n v="10546"/>
    <n v="0"/>
    <x v="1"/>
    <n v="10371"/>
    <n v="10721"/>
    <n v="10575"/>
    <n v="99.7"/>
    <s v="Y"/>
    <n v="10652"/>
    <n v="0"/>
  </r>
  <r>
    <n v="219"/>
    <x v="6"/>
    <x v="3"/>
    <n v="2021.4"/>
    <x v="1"/>
    <x v="1"/>
    <n v="10847"/>
    <n v="0"/>
    <x v="0"/>
    <n v="10559"/>
    <n v="11135"/>
    <n v="10793"/>
    <n v="100.5"/>
    <s v="Y"/>
    <n v="10967"/>
    <n v="0"/>
  </r>
  <r>
    <n v="220"/>
    <x v="6"/>
    <x v="3"/>
    <n v="2021.4"/>
    <x v="2"/>
    <x v="1"/>
    <n v="10730"/>
    <n v="0"/>
    <x v="1"/>
    <n v="10452"/>
    <n v="11008"/>
    <n v="10793"/>
    <n v="99.4"/>
    <s v="Y"/>
    <n v="10855"/>
    <n v="0"/>
  </r>
  <r>
    <n v="221"/>
    <x v="6"/>
    <x v="3"/>
    <n v="2022.1"/>
    <x v="2"/>
    <x v="2"/>
    <n v="11074"/>
    <n v="0"/>
    <x v="0"/>
    <n v="10752"/>
    <n v="11396"/>
    <n v="11243"/>
    <n v="98.5"/>
    <s v="Y"/>
    <n v="11405"/>
    <n v="0"/>
  </r>
  <r>
    <n v="222"/>
    <x v="6"/>
    <x v="3"/>
    <n v="2022.1"/>
    <x v="3"/>
    <x v="2"/>
    <n v="11000"/>
    <n v="0"/>
    <x v="1"/>
    <n v="10686"/>
    <n v="11314"/>
    <n v="11243"/>
    <n v="97.8"/>
    <s v="Y"/>
    <n v="11328"/>
    <n v="0"/>
  </r>
  <r>
    <n v="223"/>
    <x v="6"/>
    <x v="3"/>
    <n v="2022.2"/>
    <x v="3"/>
    <x v="3"/>
    <n v="10759"/>
    <n v="0"/>
    <x v="0"/>
    <n v="10402"/>
    <n v="11116"/>
    <n v="11131"/>
    <n v="96.7"/>
    <s v="N"/>
    <n v="11343"/>
    <n v="0"/>
  </r>
  <r>
    <n v="224"/>
    <x v="6"/>
    <x v="3"/>
    <n v="2022.2"/>
    <x v="4"/>
    <x v="3"/>
    <n v="10745"/>
    <n v="0"/>
    <x v="1"/>
    <n v="10465"/>
    <n v="11025"/>
    <n v="11131"/>
    <n v="96.5"/>
    <s v="N"/>
    <n v="11254"/>
    <n v="0"/>
  </r>
  <r>
    <n v="225"/>
    <x v="7"/>
    <x v="0"/>
    <n v="2021.3"/>
    <x v="0"/>
    <x v="0"/>
    <n v="4167"/>
    <n v="0"/>
    <x v="0"/>
    <n v="3869"/>
    <n v="4465"/>
    <n v="4952"/>
    <n v="84.1"/>
    <s v="N"/>
    <n v="3306"/>
    <n v="0"/>
  </r>
  <r>
    <n v="226"/>
    <x v="7"/>
    <x v="0"/>
    <n v="2021.3"/>
    <x v="1"/>
    <x v="0"/>
    <n v="4697"/>
    <n v="0"/>
    <x v="1"/>
    <n v="4435"/>
    <n v="4959"/>
    <n v="4952"/>
    <n v="94.9"/>
    <s v="N"/>
    <n v="4200"/>
    <n v="0"/>
  </r>
  <r>
    <n v="227"/>
    <x v="7"/>
    <x v="0"/>
    <n v="2021.4"/>
    <x v="1"/>
    <x v="1"/>
    <n v="5312"/>
    <n v="0"/>
    <x v="0"/>
    <n v="4864"/>
    <n v="5760"/>
    <n v="5927"/>
    <n v="89.6"/>
    <s v="N"/>
    <n v="4242"/>
    <n v="0"/>
  </r>
  <r>
    <n v="228"/>
    <x v="7"/>
    <x v="0"/>
    <n v="2021.4"/>
    <x v="2"/>
    <x v="1"/>
    <n v="5585"/>
    <n v="0"/>
    <x v="1"/>
    <n v="5275"/>
    <n v="5895"/>
    <n v="5927"/>
    <n v="94.2"/>
    <s v="N"/>
    <n v="5000"/>
    <n v="0"/>
  </r>
  <r>
    <n v="229"/>
    <x v="7"/>
    <x v="0"/>
    <n v="2022.1"/>
    <x v="2"/>
    <x v="2"/>
    <n v="4945"/>
    <n v="0"/>
    <x v="0"/>
    <n v="4470"/>
    <n v="5420"/>
    <n v="5403"/>
    <n v="91.5"/>
    <s v="Y"/>
    <n v="3968"/>
    <n v="0"/>
  </r>
  <r>
    <n v="230"/>
    <x v="7"/>
    <x v="0"/>
    <n v="2022.1"/>
    <x v="3"/>
    <x v="2"/>
    <n v="5087"/>
    <n v="0"/>
    <x v="1"/>
    <n v="4750"/>
    <n v="5424"/>
    <n v="5403"/>
    <n v="94.2"/>
    <s v="Y"/>
    <n v="4537"/>
    <n v="0"/>
  </r>
  <r>
    <n v="231"/>
    <x v="7"/>
    <x v="0"/>
    <n v="2022.2"/>
    <x v="3"/>
    <x v="3"/>
    <n v="6114"/>
    <n v="0"/>
    <x v="0"/>
    <n v="5450"/>
    <n v="6778"/>
    <n v="7184"/>
    <n v="85.1"/>
    <s v="N"/>
    <n v="4885"/>
    <n v="0"/>
  </r>
  <r>
    <n v="232"/>
    <x v="7"/>
    <x v="0"/>
    <n v="2022.2"/>
    <x v="4"/>
    <x v="3"/>
    <n v="6671"/>
    <n v="0"/>
    <x v="1"/>
    <n v="6103"/>
    <n v="7239"/>
    <n v="7184"/>
    <n v="92.9"/>
    <s v="N"/>
    <n v="5899"/>
    <n v="0"/>
  </r>
  <r>
    <n v="233"/>
    <x v="7"/>
    <x v="1"/>
    <n v="2022.3"/>
    <x v="4"/>
    <x v="4"/>
    <n v="18647"/>
    <n v="0"/>
    <x v="0"/>
    <n v="17956"/>
    <n v="19338"/>
    <n v="21449"/>
    <n v="86.9"/>
    <s v="N"/>
    <n v="18330"/>
    <n v="0"/>
  </r>
  <r>
    <n v="234"/>
    <x v="7"/>
    <x v="1"/>
    <n v="2022.3"/>
    <x v="5"/>
    <x v="4"/>
    <n v="21274"/>
    <n v="0"/>
    <x v="1"/>
    <n v="21151"/>
    <n v="21397"/>
    <n v="21449"/>
    <n v="99.2"/>
    <s v="N"/>
    <n v="21200"/>
    <n v="0"/>
  </r>
  <r>
    <n v="235"/>
    <x v="7"/>
    <x v="1"/>
    <n v="2022.4"/>
    <x v="5"/>
    <x v="5"/>
    <n v="15412"/>
    <n v="0"/>
    <x v="0"/>
    <n v="14860"/>
    <n v="15964"/>
    <n v="16624"/>
    <n v="92.7"/>
    <s v="N"/>
    <n v="15098"/>
    <n v="0"/>
  </r>
  <r>
    <n v="236"/>
    <x v="7"/>
    <x v="1"/>
    <n v="2022.4"/>
    <x v="6"/>
    <x v="5"/>
    <n v="16488"/>
    <n v="0"/>
    <x v="1"/>
    <n v="16393"/>
    <n v="16583"/>
    <n v="16624"/>
    <n v="99.2"/>
    <s v="N"/>
    <n v="16421"/>
    <n v="0"/>
  </r>
  <r>
    <n v="237"/>
    <x v="7"/>
    <x v="1"/>
    <n v="2023.1"/>
    <x v="6"/>
    <x v="6"/>
    <n v="6497"/>
    <n v="0"/>
    <x v="0"/>
    <n v="6274"/>
    <n v="6720"/>
    <n v="6545"/>
    <n v="99.3"/>
    <s v="Y"/>
    <n v="6339"/>
    <n v="0"/>
  </r>
  <r>
    <n v="238"/>
    <x v="7"/>
    <x v="1"/>
    <n v="2023.1"/>
    <x v="7"/>
    <x v="6"/>
    <n v="6555"/>
    <n v="0"/>
    <x v="1"/>
    <n v="6514"/>
    <n v="6596"/>
    <n v="6545"/>
    <n v="100.2"/>
    <s v="Y"/>
    <n v="6522"/>
    <n v="0"/>
  </r>
  <r>
    <n v="239"/>
    <x v="7"/>
    <x v="1"/>
    <n v="2023.2"/>
    <x v="7"/>
    <x v="7"/>
    <n v="7471"/>
    <n v="0"/>
    <x v="0"/>
    <n v="7250"/>
    <n v="7692"/>
    <n v="7410"/>
    <n v="100.8"/>
    <s v="Y"/>
    <n v="7270"/>
    <n v="0"/>
  </r>
  <r>
    <n v="240"/>
    <x v="7"/>
    <x v="1"/>
    <n v="2023.2"/>
    <x v="8"/>
    <x v="7"/>
    <n v="7447"/>
    <n v="0"/>
    <x v="1"/>
    <n v="7387"/>
    <n v="7507"/>
    <n v="7410"/>
    <n v="100.5"/>
    <s v="Y"/>
    <n v="7400"/>
    <n v="0"/>
  </r>
  <r>
    <n v="241"/>
    <x v="7"/>
    <x v="2"/>
    <n v="2022.3"/>
    <x v="4"/>
    <x v="4"/>
    <n v="4218"/>
    <n v="0"/>
    <x v="0"/>
    <n v="4116"/>
    <n v="4320"/>
    <n v="4258"/>
    <n v="99.1"/>
    <s v="Y"/>
    <n v="3924"/>
    <n v="0"/>
  </r>
  <r>
    <n v="242"/>
    <x v="7"/>
    <x v="2"/>
    <n v="2022.3"/>
    <x v="5"/>
    <x v="4"/>
    <n v="4273"/>
    <n v="0"/>
    <x v="1"/>
    <n v="4188"/>
    <n v="4358"/>
    <n v="4258"/>
    <n v="100.4"/>
    <s v="Y"/>
    <n v="4127"/>
    <n v="0"/>
  </r>
  <r>
    <n v="243"/>
    <x v="7"/>
    <x v="2"/>
    <n v="2022.4"/>
    <x v="5"/>
    <x v="5"/>
    <n v="4598"/>
    <n v="0"/>
    <x v="0"/>
    <n v="4486"/>
    <n v="4710"/>
    <n v="4535"/>
    <n v="101.4"/>
    <s v="Y"/>
    <n v="4258"/>
    <n v="0"/>
  </r>
  <r>
    <n v="244"/>
    <x v="7"/>
    <x v="2"/>
    <n v="2022.4"/>
    <x v="6"/>
    <x v="5"/>
    <n v="4626"/>
    <n v="0"/>
    <x v="1"/>
    <n v="4529"/>
    <n v="4723"/>
    <n v="4535"/>
    <n v="102"/>
    <s v="Y"/>
    <n v="4455"/>
    <n v="0"/>
  </r>
  <r>
    <n v="245"/>
    <x v="7"/>
    <x v="2"/>
    <n v="2023.1"/>
    <x v="6"/>
    <x v="6"/>
    <n v="4314"/>
    <n v="0"/>
    <x v="0"/>
    <n v="4238"/>
    <n v="4390"/>
    <n v="4185"/>
    <n v="103.1"/>
    <s v="N"/>
    <n v="3973"/>
    <n v="0"/>
  </r>
  <r>
    <n v="246"/>
    <x v="7"/>
    <x v="2"/>
    <n v="2023.1"/>
    <x v="7"/>
    <x v="6"/>
    <n v="4246"/>
    <n v="0"/>
    <x v="1"/>
    <n v="4155"/>
    <n v="4337"/>
    <n v="4185"/>
    <n v="101.5"/>
    <s v="N"/>
    <n v="4083"/>
    <n v="0"/>
  </r>
  <r>
    <n v="247"/>
    <x v="7"/>
    <x v="2"/>
    <n v="2023.2"/>
    <x v="7"/>
    <x v="7"/>
    <n v="7792"/>
    <n v="0"/>
    <x v="0"/>
    <n v="7629"/>
    <n v="7955"/>
    <n v="7625"/>
    <n v="102.2"/>
    <s v="N"/>
    <n v="7168"/>
    <n v="0"/>
  </r>
  <r>
    <n v="248"/>
    <x v="7"/>
    <x v="2"/>
    <n v="2023.2"/>
    <x v="8"/>
    <x v="7"/>
    <n v="7705"/>
    <n v="0"/>
    <x v="1"/>
    <n v="7554"/>
    <n v="7856"/>
    <n v="7625"/>
    <n v="101"/>
    <s v="N"/>
    <n v="7394"/>
    <n v="0"/>
  </r>
  <r>
    <n v="249"/>
    <x v="7"/>
    <x v="3"/>
    <n v="2021.3"/>
    <x v="0"/>
    <x v="0"/>
    <n v="74902"/>
    <n v="0"/>
    <x v="0"/>
    <n v="74330"/>
    <n v="75474"/>
    <n v="72762"/>
    <n v="102.9"/>
    <s v="N"/>
    <n v="75328"/>
    <n v="0"/>
  </r>
  <r>
    <n v="250"/>
    <x v="7"/>
    <x v="3"/>
    <n v="2021.3"/>
    <x v="1"/>
    <x v="0"/>
    <n v="74108"/>
    <n v="0"/>
    <x v="1"/>
    <n v="73675"/>
    <n v="74541"/>
    <n v="72762"/>
    <n v="101.8"/>
    <s v="N"/>
    <n v="74557"/>
    <n v="0"/>
  </r>
  <r>
    <n v="251"/>
    <x v="7"/>
    <x v="3"/>
    <n v="2021.4"/>
    <x v="1"/>
    <x v="1"/>
    <n v="76621"/>
    <n v="0"/>
    <x v="0"/>
    <n v="75875"/>
    <n v="77367"/>
    <n v="74726"/>
    <n v="102.5"/>
    <s v="N"/>
    <n v="77613"/>
    <n v="0"/>
  </r>
  <r>
    <n v="252"/>
    <x v="7"/>
    <x v="3"/>
    <n v="2021.4"/>
    <x v="2"/>
    <x v="1"/>
    <n v="76061"/>
    <n v="0"/>
    <x v="1"/>
    <n v="75455"/>
    <n v="76667"/>
    <n v="74726"/>
    <n v="101.8"/>
    <s v="N"/>
    <n v="76777"/>
    <n v="0"/>
  </r>
  <r>
    <n v="253"/>
    <x v="7"/>
    <x v="3"/>
    <n v="2022.1"/>
    <x v="2"/>
    <x v="2"/>
    <n v="78418"/>
    <n v="0"/>
    <x v="0"/>
    <n v="77539"/>
    <n v="79297"/>
    <n v="76748"/>
    <n v="102.2"/>
    <s v="N"/>
    <n v="79715"/>
    <n v="0"/>
  </r>
  <r>
    <n v="254"/>
    <x v="7"/>
    <x v="3"/>
    <n v="2022.1"/>
    <x v="3"/>
    <x v="2"/>
    <n v="78081"/>
    <n v="0"/>
    <x v="1"/>
    <n v="77329"/>
    <n v="78833"/>
    <n v="76748"/>
    <n v="101.7"/>
    <s v="N"/>
    <n v="79022"/>
    <n v="0"/>
  </r>
  <r>
    <n v="255"/>
    <x v="7"/>
    <x v="3"/>
    <n v="2022.2"/>
    <x v="3"/>
    <x v="3"/>
    <n v="76412"/>
    <n v="0"/>
    <x v="0"/>
    <n v="75284"/>
    <n v="77540"/>
    <n v="74091"/>
    <n v="103.1"/>
    <s v="N"/>
    <n v="78174"/>
    <n v="0"/>
  </r>
  <r>
    <n v="256"/>
    <x v="7"/>
    <x v="3"/>
    <n v="2022.2"/>
    <x v="4"/>
    <x v="3"/>
    <n v="75445"/>
    <n v="0"/>
    <x v="1"/>
    <n v="74603"/>
    <n v="76287"/>
    <n v="74091"/>
    <n v="101.8"/>
    <s v="N"/>
    <n v="76715"/>
    <n v="0"/>
  </r>
  <r>
    <n v="257"/>
    <x v="8"/>
    <x v="0"/>
    <n v="2021.3"/>
    <x v="0"/>
    <x v="0"/>
    <n v="2548"/>
    <n v="0"/>
    <x v="0"/>
    <n v="2446"/>
    <n v="2650"/>
    <n v="2505"/>
    <n v="101.7"/>
    <s v="Y"/>
    <n v="2542"/>
    <n v="0"/>
  </r>
  <r>
    <n v="258"/>
    <x v="8"/>
    <x v="0"/>
    <n v="2021.3"/>
    <x v="1"/>
    <x v="0"/>
    <n v="2508"/>
    <n v="0"/>
    <x v="1"/>
    <n v="2499"/>
    <n v="2517"/>
    <n v="2505"/>
    <n v="100.1"/>
    <s v="Y"/>
    <n v="2505"/>
    <n v="0"/>
  </r>
  <r>
    <n v="259"/>
    <x v="8"/>
    <x v="0"/>
    <n v="2021.4"/>
    <x v="1"/>
    <x v="1"/>
    <n v="2806"/>
    <n v="0"/>
    <x v="0"/>
    <n v="2796"/>
    <n v="2816"/>
    <n v="2802"/>
    <n v="100.1"/>
    <s v="Y"/>
    <n v="2802"/>
    <n v="0"/>
  </r>
  <r>
    <n v="260"/>
    <x v="8"/>
    <x v="0"/>
    <n v="2021.4"/>
    <x v="2"/>
    <x v="1"/>
    <n v="2808"/>
    <n v="0"/>
    <x v="1"/>
    <n v="2790"/>
    <n v="2826"/>
    <n v="2802"/>
    <n v="100.2"/>
    <s v="Y"/>
    <n v="2802"/>
    <n v="0"/>
  </r>
  <r>
    <n v="261"/>
    <x v="8"/>
    <x v="0"/>
    <n v="2022.1"/>
    <x v="2"/>
    <x v="2"/>
    <n v="3259"/>
    <n v="0"/>
    <x v="0"/>
    <n v="3239"/>
    <n v="3279"/>
    <n v="3251"/>
    <n v="100.2"/>
    <s v="Y"/>
    <n v="3252"/>
    <n v="0"/>
  </r>
  <r>
    <n v="262"/>
    <x v="8"/>
    <x v="0"/>
    <n v="2022.1"/>
    <x v="3"/>
    <x v="2"/>
    <n v="3259"/>
    <n v="0"/>
    <x v="1"/>
    <n v="3239"/>
    <n v="3279"/>
    <n v="3251"/>
    <n v="100.2"/>
    <s v="Y"/>
    <n v="3252"/>
    <n v="0"/>
  </r>
  <r>
    <n v="263"/>
    <x v="8"/>
    <x v="0"/>
    <n v="2022.2"/>
    <x v="3"/>
    <x v="3"/>
    <n v="3230"/>
    <n v="0"/>
    <x v="0"/>
    <n v="3122"/>
    <n v="3338"/>
    <n v="3207"/>
    <n v="100.7"/>
    <s v="Y"/>
    <n v="3207"/>
    <n v="0"/>
  </r>
  <r>
    <n v="264"/>
    <x v="8"/>
    <x v="0"/>
    <n v="2022.2"/>
    <x v="4"/>
    <x v="3"/>
    <n v="3214"/>
    <n v="0"/>
    <x v="1"/>
    <n v="3195"/>
    <n v="3233"/>
    <n v="3207"/>
    <n v="100.2"/>
    <s v="Y"/>
    <n v="3207"/>
    <n v="0"/>
  </r>
  <r>
    <n v="265"/>
    <x v="8"/>
    <x v="1"/>
    <n v="2022.3"/>
    <x v="4"/>
    <x v="4"/>
    <n v="11292"/>
    <n v="0"/>
    <x v="0"/>
    <n v="11200"/>
    <n v="11384"/>
    <n v="11562"/>
    <n v="97.7"/>
    <s v="N"/>
    <n v="11279"/>
    <n v="0"/>
  </r>
  <r>
    <n v="266"/>
    <x v="8"/>
    <x v="1"/>
    <n v="2022.3"/>
    <x v="5"/>
    <x v="4"/>
    <n v="11505"/>
    <n v="0"/>
    <x v="1"/>
    <n v="11467"/>
    <n v="11543"/>
    <n v="11562"/>
    <n v="99.5"/>
    <s v="N"/>
    <n v="11505"/>
    <n v="0"/>
  </r>
  <r>
    <n v="267"/>
    <x v="8"/>
    <x v="1"/>
    <n v="2022.4"/>
    <x v="5"/>
    <x v="5"/>
    <n v="9060"/>
    <n v="0"/>
    <x v="0"/>
    <n v="8987"/>
    <n v="9133"/>
    <n v="9114"/>
    <n v="99.4"/>
    <s v="Y"/>
    <n v="9045"/>
    <n v="0"/>
  </r>
  <r>
    <n v="268"/>
    <x v="8"/>
    <x v="1"/>
    <n v="2022.4"/>
    <x v="6"/>
    <x v="5"/>
    <n v="9127"/>
    <n v="0"/>
    <x v="1"/>
    <n v="9086"/>
    <n v="9168"/>
    <n v="9114"/>
    <n v="100.1"/>
    <s v="Y"/>
    <n v="9110"/>
    <n v="0"/>
  </r>
  <r>
    <n v="269"/>
    <x v="8"/>
    <x v="1"/>
    <n v="2023.1"/>
    <x v="6"/>
    <x v="6"/>
    <n v="4156"/>
    <n v="0"/>
    <x v="0"/>
    <n v="4113"/>
    <n v="4199"/>
    <n v="4144"/>
    <n v="100.3"/>
    <s v="Y"/>
    <n v="4138"/>
    <n v="0"/>
  </r>
  <r>
    <n v="270"/>
    <x v="8"/>
    <x v="1"/>
    <n v="2023.1"/>
    <x v="7"/>
    <x v="6"/>
    <n v="4153"/>
    <n v="0"/>
    <x v="1"/>
    <n v="4129"/>
    <n v="4177"/>
    <n v="4144"/>
    <n v="100.2"/>
    <s v="Y"/>
    <n v="4143"/>
    <n v="0"/>
  </r>
  <r>
    <n v="271"/>
    <x v="8"/>
    <x v="1"/>
    <n v="2023.2"/>
    <x v="7"/>
    <x v="7"/>
    <n v="4520"/>
    <n v="0"/>
    <x v="0"/>
    <n v="4475"/>
    <n v="4565"/>
    <n v="4499"/>
    <n v="100.5"/>
    <s v="Y"/>
    <n v="4496"/>
    <n v="0"/>
  </r>
  <r>
    <n v="272"/>
    <x v="8"/>
    <x v="1"/>
    <n v="2023.2"/>
    <x v="8"/>
    <x v="7"/>
    <n v="4510"/>
    <n v="0"/>
    <x v="1"/>
    <n v="4483"/>
    <n v="4537"/>
    <n v="4499"/>
    <n v="100.2"/>
    <s v="Y"/>
    <n v="4497"/>
    <n v="0"/>
  </r>
  <r>
    <n v="273"/>
    <x v="8"/>
    <x v="2"/>
    <n v="2022.3"/>
    <x v="4"/>
    <x v="4"/>
    <n v="2350"/>
    <n v="0"/>
    <x v="0"/>
    <n v="2335"/>
    <n v="2365"/>
    <n v="2364"/>
    <n v="99.4"/>
    <s v="Y"/>
    <n v="2336"/>
    <n v="0"/>
  </r>
  <r>
    <n v="274"/>
    <x v="8"/>
    <x v="2"/>
    <n v="2022.3"/>
    <x v="5"/>
    <x v="4"/>
    <n v="2364"/>
    <n v="0"/>
    <x v="1"/>
    <n v="2360"/>
    <n v="2368"/>
    <n v="2364"/>
    <n v="100"/>
    <s v="Y"/>
    <n v="2359"/>
    <n v="0"/>
  </r>
  <r>
    <n v="275"/>
    <x v="8"/>
    <x v="2"/>
    <n v="2022.4"/>
    <x v="5"/>
    <x v="5"/>
    <n v="2382"/>
    <n v="0"/>
    <x v="0"/>
    <n v="2366"/>
    <n v="2398"/>
    <n v="2379"/>
    <n v="100.1"/>
    <s v="Y"/>
    <n v="2368"/>
    <n v="0"/>
  </r>
  <r>
    <n v="276"/>
    <x v="8"/>
    <x v="2"/>
    <n v="2022.4"/>
    <x v="6"/>
    <x v="5"/>
    <n v="2381"/>
    <n v="0"/>
    <x v="1"/>
    <n v="2377"/>
    <n v="2385"/>
    <n v="2379"/>
    <n v="100.1"/>
    <s v="Y"/>
    <n v="2376"/>
    <n v="0"/>
  </r>
  <r>
    <n v="277"/>
    <x v="8"/>
    <x v="2"/>
    <n v="2023.1"/>
    <x v="6"/>
    <x v="6"/>
    <n v="2611"/>
    <n v="0"/>
    <x v="0"/>
    <n v="2590"/>
    <n v="2632"/>
    <n v="2620"/>
    <n v="99.7"/>
    <s v="Y"/>
    <n v="2593"/>
    <n v="0"/>
  </r>
  <r>
    <n v="278"/>
    <x v="8"/>
    <x v="2"/>
    <n v="2023.1"/>
    <x v="7"/>
    <x v="6"/>
    <n v="2613"/>
    <n v="0"/>
    <x v="1"/>
    <n v="2609"/>
    <n v="2617"/>
    <n v="2620"/>
    <n v="99.7"/>
    <s v="Y"/>
    <n v="2608"/>
    <n v="0"/>
  </r>
  <r>
    <n v="279"/>
    <x v="8"/>
    <x v="2"/>
    <n v="2023.2"/>
    <x v="7"/>
    <x v="7"/>
    <n v="3788"/>
    <n v="0"/>
    <x v="0"/>
    <n v="3756"/>
    <n v="3820"/>
    <n v="3786"/>
    <n v="100.1"/>
    <s v="Y"/>
    <n v="3758"/>
    <n v="0"/>
  </r>
  <r>
    <n v="280"/>
    <x v="8"/>
    <x v="2"/>
    <n v="2023.2"/>
    <x v="8"/>
    <x v="7"/>
    <n v="3789"/>
    <n v="0"/>
    <x v="1"/>
    <n v="3783"/>
    <n v="3795"/>
    <n v="3786"/>
    <n v="100.1"/>
    <s v="Y"/>
    <n v="3781"/>
    <n v="0"/>
  </r>
  <r>
    <n v="281"/>
    <x v="8"/>
    <x v="3"/>
    <n v="2021.3"/>
    <x v="0"/>
    <x v="0"/>
    <n v="36532"/>
    <n v="0"/>
    <x v="0"/>
    <n v="36167"/>
    <n v="36897"/>
    <n v="36602"/>
    <n v="99.8"/>
    <s v="Y"/>
    <n v="36549"/>
    <n v="0"/>
  </r>
  <r>
    <n v="282"/>
    <x v="8"/>
    <x v="3"/>
    <n v="2021.3"/>
    <x v="1"/>
    <x v="0"/>
    <n v="36603"/>
    <n v="0"/>
    <x v="1"/>
    <n v="36479"/>
    <n v="36727"/>
    <n v="36602"/>
    <n v="100"/>
    <s v="Y"/>
    <n v="36606"/>
    <n v="0"/>
  </r>
  <r>
    <n v="283"/>
    <x v="8"/>
    <x v="3"/>
    <n v="2021.4"/>
    <x v="1"/>
    <x v="1"/>
    <n v="38405"/>
    <n v="0"/>
    <x v="0"/>
    <n v="38174"/>
    <n v="38636"/>
    <n v="38377"/>
    <n v="100.1"/>
    <s v="Y"/>
    <n v="38374"/>
    <n v="0"/>
  </r>
  <r>
    <n v="284"/>
    <x v="8"/>
    <x v="3"/>
    <n v="2021.4"/>
    <x v="2"/>
    <x v="1"/>
    <n v="38414"/>
    <n v="0"/>
    <x v="1"/>
    <n v="38299"/>
    <n v="38529"/>
    <n v="38377"/>
    <n v="100.1"/>
    <s v="Y"/>
    <n v="38385"/>
    <n v="0"/>
  </r>
  <r>
    <n v="285"/>
    <x v="8"/>
    <x v="3"/>
    <n v="2022.1"/>
    <x v="2"/>
    <x v="2"/>
    <n v="39864"/>
    <n v="0"/>
    <x v="0"/>
    <n v="39622"/>
    <n v="40106"/>
    <n v="39823"/>
    <n v="100.1"/>
    <s v="Y"/>
    <n v="39811"/>
    <n v="0"/>
  </r>
  <r>
    <n v="286"/>
    <x v="8"/>
    <x v="3"/>
    <n v="2022.1"/>
    <x v="3"/>
    <x v="2"/>
    <n v="39876"/>
    <n v="0"/>
    <x v="1"/>
    <n v="39757"/>
    <n v="39995"/>
    <n v="39823"/>
    <n v="100.1"/>
    <s v="Y"/>
    <n v="39832"/>
    <n v="0"/>
  </r>
  <r>
    <n v="287"/>
    <x v="8"/>
    <x v="3"/>
    <n v="2022.2"/>
    <x v="3"/>
    <x v="3"/>
    <n v="40419"/>
    <n v="0"/>
    <x v="0"/>
    <n v="40242"/>
    <n v="40596"/>
    <n v="40388"/>
    <n v="100.1"/>
    <s v="Y"/>
    <n v="40403"/>
    <n v="0"/>
  </r>
  <r>
    <n v="288"/>
    <x v="8"/>
    <x v="3"/>
    <n v="2022.2"/>
    <x v="4"/>
    <x v="3"/>
    <n v="40445"/>
    <n v="0"/>
    <x v="1"/>
    <n v="40321"/>
    <n v="40569"/>
    <n v="40388"/>
    <n v="100.1"/>
    <s v="Y"/>
    <n v="40387"/>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5">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31"/>
    </i>
    <i>
      <x v="32"/>
    </i>
    <i>
      <x v="33"/>
    </i>
    <i>
      <x v="34"/>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55">
      <pivotArea field="5" type="button" dataOnly="0" labelOnly="1" outline="0" axis="axisRow" fieldPosition="0"/>
    </format>
    <format dxfId="54">
      <pivotArea dataOnly="0" labelOnly="1" outline="0" fieldPosition="0">
        <references count="1">
          <reference field="4294967294" count="2">
            <x v="0"/>
            <x v="2"/>
          </reference>
        </references>
      </pivotArea>
    </format>
    <format dxfId="53">
      <pivotArea field="5" type="button" dataOnly="0" labelOnly="1" outline="0" axis="axisRow" fieldPosition="0"/>
    </format>
    <format dxfId="52">
      <pivotArea dataOnly="0" labelOnly="1" outline="0" fieldPosition="0">
        <references count="1">
          <reference field="4294967294" count="2">
            <x v="0"/>
            <x v="2"/>
          </reference>
        </references>
      </pivotArea>
    </format>
    <format dxfId="51">
      <pivotArea field="5" type="button" dataOnly="0" labelOnly="1" outline="0" axis="axisRow" fieldPosition="0"/>
    </format>
    <format dxfId="50">
      <pivotArea dataOnly="0" labelOnly="1" outline="0" fieldPosition="0">
        <references count="1">
          <reference field="4294967294" count="2">
            <x v="0"/>
            <x v="2"/>
          </reference>
        </references>
      </pivotArea>
    </format>
    <format dxfId="49">
      <pivotArea collapsedLevelsAreSubtotals="1" fieldPosition="0">
        <references count="1">
          <reference field="5" count="1">
            <x v="8"/>
          </reference>
        </references>
      </pivotArea>
    </format>
    <format dxfId="48">
      <pivotArea outline="0" collapsedLevelsAreSubtotals="1" fieldPosition="0"/>
    </format>
    <format dxfId="47">
      <pivotArea dataOnly="0" labelOnly="1" fieldPosition="0">
        <references count="1">
          <reference field="5" count="0"/>
        </references>
      </pivotArea>
    </format>
    <format dxfId="46">
      <pivotArea dataOnly="0" labelOnly="1" outline="0" fieldPosition="0">
        <references count="1">
          <reference field="4294967294" count="1">
            <x v="1"/>
          </reference>
        </references>
      </pivotArea>
    </format>
    <format dxfId="45">
      <pivotArea dataOnly="0" labelOnly="1" outline="0" fieldPosition="0">
        <references count="1">
          <reference field="4294967294" count="1">
            <x v="1"/>
          </reference>
        </references>
      </pivotArea>
    </format>
    <format dxfId="44">
      <pivotArea outline="0" fieldPosition="0">
        <references count="1">
          <reference field="4294967294" count="1">
            <x v="1"/>
          </reference>
        </references>
      </pivotArea>
    </format>
    <format dxfId="43">
      <pivotArea field="5" type="button" dataOnly="0" labelOnly="1" outline="0" axis="axisRow" fieldPosition="0"/>
    </format>
    <format dxfId="42">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5">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1"/>
    </i>
    <i>
      <x v="32"/>
    </i>
    <i>
      <x v="33"/>
    </i>
    <i>
      <x v="34"/>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70">
      <pivotArea dataOnly="0" labelOnly="1" fieldPosition="0">
        <references count="1">
          <reference field="5" count="1">
            <x v="0"/>
          </reference>
        </references>
      </pivotArea>
    </format>
    <format dxfId="69">
      <pivotArea field="5" type="button" dataOnly="0" labelOnly="1" outline="0" axis="axisRow" fieldPosition="0"/>
    </format>
    <format dxfId="68">
      <pivotArea dataOnly="0" labelOnly="1" outline="0" fieldPosition="0">
        <references count="1">
          <reference field="4294967294" count="2">
            <x v="1"/>
            <x v="2"/>
          </reference>
        </references>
      </pivotArea>
    </format>
    <format dxfId="67">
      <pivotArea field="5" type="button" dataOnly="0" labelOnly="1" outline="0" axis="axisRow" fieldPosition="0"/>
    </format>
    <format dxfId="66">
      <pivotArea dataOnly="0" labelOnly="1" outline="0" fieldPosition="0">
        <references count="1">
          <reference field="4294967294" count="2">
            <x v="1"/>
            <x v="2"/>
          </reference>
        </references>
      </pivotArea>
    </format>
    <format dxfId="65">
      <pivotArea field="5" type="button" dataOnly="0" labelOnly="1" outline="0" axis="axisRow" fieldPosition="0"/>
    </format>
    <format dxfId="64">
      <pivotArea dataOnly="0" labelOnly="1" outline="0" fieldPosition="0">
        <references count="1">
          <reference field="4294967294" count="2">
            <x v="1"/>
            <x v="2"/>
          </reference>
        </references>
      </pivotArea>
    </format>
    <format dxfId="63">
      <pivotArea collapsedLevelsAreSubtotals="1" fieldPosition="0">
        <references count="1">
          <reference field="5" count="1">
            <x v="8"/>
          </reference>
        </references>
      </pivotArea>
    </format>
    <format dxfId="62">
      <pivotArea outline="0" collapsedLevelsAreSubtotals="1" fieldPosition="0"/>
    </format>
    <format dxfId="61">
      <pivotArea dataOnly="0" labelOnly="1" fieldPosition="0">
        <references count="1">
          <reference field="5" count="0"/>
        </references>
      </pivotArea>
    </format>
    <format dxfId="60">
      <pivotArea field="5" type="button" dataOnly="0" labelOnly="1" outline="0" axis="axisRow" fieldPosition="0"/>
    </format>
    <format dxfId="59">
      <pivotArea dataOnly="0" labelOnly="1" outline="0" fieldPosition="0">
        <references count="1">
          <reference field="4294967294" count="1">
            <x v="0"/>
          </reference>
        </references>
      </pivotArea>
    </format>
    <format dxfId="58">
      <pivotArea dataOnly="0" labelOnly="1" outline="0" fieldPosition="0">
        <references count="1">
          <reference field="4294967294" count="1">
            <x v="0"/>
          </reference>
        </references>
      </pivotArea>
    </format>
    <format dxfId="57">
      <pivotArea field="5" type="button" dataOnly="0" labelOnly="1" outline="0" axis="axisRow" fieldPosition="0"/>
    </format>
    <format dxfId="56">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5">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1"/>
    </i>
    <i>
      <x v="32"/>
    </i>
    <i>
      <x v="33"/>
    </i>
    <i>
      <x v="34"/>
    </i>
  </rowItems>
  <colFields count="1">
    <field x="-2"/>
  </colFields>
  <colItems count="2">
    <i>
      <x/>
    </i>
    <i i="1">
      <x v="1"/>
    </i>
  </colItems>
  <dataFields count="2">
    <dataField name="Estimate " fld="6" baseField="3" baseItem="0"/>
    <dataField name="Model " fld="7" baseField="3" baseItem="0"/>
  </dataFields>
  <formats count="6">
    <format dxfId="76">
      <pivotArea field="5" type="button" dataOnly="0" labelOnly="1" outline="0" axis="axisRow" fieldPosition="0"/>
    </format>
    <format dxfId="75">
      <pivotArea dataOnly="0" labelOnly="1" outline="0" fieldPosition="0">
        <references count="1">
          <reference field="4294967294" count="2">
            <x v="0"/>
            <x v="1"/>
          </reference>
        </references>
      </pivotArea>
    </format>
    <format dxfId="74">
      <pivotArea field="5" type="button" dataOnly="0" labelOnly="1" outline="0" axis="axisRow" fieldPosition="0"/>
    </format>
    <format dxfId="73">
      <pivotArea dataOnly="0" labelOnly="1" outline="0" fieldPosition="0">
        <references count="1">
          <reference field="4294967294" count="2">
            <x v="0"/>
            <x v="1"/>
          </reference>
        </references>
      </pivotArea>
    </format>
    <format dxfId="72">
      <pivotArea field="5" type="button" dataOnly="0" labelOnly="1" outline="0" axis="axisRow" fieldPosition="0"/>
    </format>
    <format dxfId="71">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35">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1"/>
    </i>
    <i>
      <x v="32"/>
    </i>
    <i>
      <x v="33"/>
    </i>
    <i>
      <x v="34"/>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88">
      <pivotArea field="5" type="button" dataOnly="0" labelOnly="1" outline="0" axis="axisRow" fieldPosition="0"/>
    </format>
    <format dxfId="87">
      <pivotArea dataOnly="0" labelOnly="1" outline="0" fieldPosition="0">
        <references count="1">
          <reference field="5" count="8">
            <x v="0"/>
            <x v="1"/>
            <x v="2"/>
            <x v="3"/>
            <x v="4"/>
            <x v="5"/>
            <x v="6"/>
            <x v="7"/>
          </reference>
        </references>
      </pivotArea>
    </format>
    <format dxfId="86">
      <pivotArea outline="0" collapsedLevelsAreSubtotals="1" fieldPosition="0"/>
    </format>
    <format dxfId="85">
      <pivotArea dataOnly="0" labelOnly="1" outline="0" fieldPosition="0">
        <references count="1">
          <reference field="5" count="8">
            <x v="0"/>
            <x v="1"/>
            <x v="2"/>
            <x v="3"/>
            <x v="4"/>
            <x v="5"/>
            <x v="6"/>
            <x v="7"/>
          </reference>
        </references>
      </pivotArea>
    </format>
    <format dxfId="84">
      <pivotArea field="5" type="button" dataOnly="0" labelOnly="1" outline="0" axis="axisRow" fieldPosition="0"/>
    </format>
    <format dxfId="83">
      <pivotArea dataOnly="0" labelOnly="1" outline="0" fieldPosition="0">
        <references count="1">
          <reference field="4294967294" count="3">
            <x v="0"/>
            <x v="1"/>
            <x v="2"/>
          </reference>
        </references>
      </pivotArea>
    </format>
    <format dxfId="82">
      <pivotArea field="5" type="button" dataOnly="0" labelOnly="1" outline="0" axis="axisRow" fieldPosition="0"/>
    </format>
    <format dxfId="81">
      <pivotArea dataOnly="0" labelOnly="1" outline="0" fieldPosition="0">
        <references count="1">
          <reference field="4294967294" count="3">
            <x v="0"/>
            <x v="1"/>
            <x v="2"/>
          </reference>
        </references>
      </pivotArea>
    </format>
    <format dxfId="80">
      <pivotArea field="5" type="button" dataOnly="0" labelOnly="1" outline="0" axis="axisRow" fieldPosition="0"/>
    </format>
    <format dxfId="79">
      <pivotArea dataOnly="0" labelOnly="1" outline="0" fieldPosition="0">
        <references count="1">
          <reference field="4294967294" count="3">
            <x v="0"/>
            <x v="1"/>
            <x v="2"/>
          </reference>
        </references>
      </pivotArea>
    </format>
    <format dxfId="78">
      <pivotArea field="5" type="button" dataOnly="0" labelOnly="1" outline="0" axis="axisRow" fieldPosition="0"/>
    </format>
    <format dxfId="77">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35">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1"/>
    </i>
    <i>
      <x v="32"/>
    </i>
    <i>
      <x v="33"/>
    </i>
    <i>
      <x v="34"/>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116">
      <pivotArea outline="0" collapsedLevelsAreSubtotals="1" fieldPosition="0"/>
    </format>
    <format dxfId="115">
      <pivotArea dataOnly="0" labelOnly="1" outline="0" fieldPosition="0">
        <references count="1">
          <reference field="5" count="0"/>
        </references>
      </pivotArea>
    </format>
    <format dxfId="114">
      <pivotArea type="origin" dataOnly="0" labelOnly="1" outline="0" fieldPosition="0"/>
    </format>
    <format dxfId="113">
      <pivotArea field="5" type="button" dataOnly="0" labelOnly="1" outline="0" axis="axisRow" fieldPosition="0"/>
    </format>
    <format dxfId="112">
      <pivotArea field="8" type="button" dataOnly="0" labelOnly="1" outline="0" axis="axisCol" fieldPosition="0"/>
    </format>
    <format dxfId="111">
      <pivotArea field="-2" type="button" dataOnly="0" labelOnly="1" outline="0" axis="axisCol" fieldPosition="1"/>
    </format>
    <format dxfId="110">
      <pivotArea type="topRight" dataOnly="0" labelOnly="1" outline="0" fieldPosition="0"/>
    </format>
    <format dxfId="109">
      <pivotArea dataOnly="0" labelOnly="1" outline="0" fieldPosition="0">
        <references count="1">
          <reference field="8" count="0"/>
        </references>
      </pivotArea>
    </format>
    <format dxfId="108">
      <pivotArea dataOnly="0" labelOnly="1" outline="0" fieldPosition="0">
        <references count="2">
          <reference field="4294967294" count="2">
            <x v="0"/>
            <x v="1"/>
          </reference>
          <reference field="8" count="1" selected="0">
            <x v="0"/>
          </reference>
        </references>
      </pivotArea>
    </format>
    <format dxfId="107">
      <pivotArea dataOnly="0" labelOnly="1" outline="0" fieldPosition="0">
        <references count="2">
          <reference field="4294967294" count="2">
            <x v="0"/>
            <x v="1"/>
          </reference>
          <reference field="8" count="1" selected="0">
            <x v="1"/>
          </reference>
        </references>
      </pivotArea>
    </format>
    <format dxfId="106">
      <pivotArea type="origin" dataOnly="0" labelOnly="1" outline="0" fieldPosition="0"/>
    </format>
    <format dxfId="105">
      <pivotArea field="5" type="button" dataOnly="0" labelOnly="1" outline="0" axis="axisRow" fieldPosition="0"/>
    </format>
    <format dxfId="104">
      <pivotArea field="8" type="button" dataOnly="0" labelOnly="1" outline="0" axis="axisCol" fieldPosition="0"/>
    </format>
    <format dxfId="103">
      <pivotArea field="-2" type="button" dataOnly="0" labelOnly="1" outline="0" axis="axisCol" fieldPosition="1"/>
    </format>
    <format dxfId="102">
      <pivotArea type="topRight" dataOnly="0" labelOnly="1" outline="0" fieldPosition="0"/>
    </format>
    <format dxfId="101">
      <pivotArea dataOnly="0" labelOnly="1" outline="0" fieldPosition="0">
        <references count="1">
          <reference field="8" count="0"/>
        </references>
      </pivotArea>
    </format>
    <format dxfId="100">
      <pivotArea dataOnly="0" labelOnly="1" outline="0" fieldPosition="0">
        <references count="2">
          <reference field="4294967294" count="2">
            <x v="0"/>
            <x v="1"/>
          </reference>
          <reference field="8" count="1" selected="0">
            <x v="0"/>
          </reference>
        </references>
      </pivotArea>
    </format>
    <format dxfId="99">
      <pivotArea dataOnly="0" labelOnly="1" outline="0" fieldPosition="0">
        <references count="2">
          <reference field="4294967294" count="2">
            <x v="0"/>
            <x v="1"/>
          </reference>
          <reference field="8" count="1" selected="0">
            <x v="1"/>
          </reference>
        </references>
      </pivotArea>
    </format>
    <format dxfId="98">
      <pivotArea type="origin" dataOnly="0" labelOnly="1" outline="0" fieldPosition="0"/>
    </format>
    <format dxfId="97">
      <pivotArea field="5" type="button" dataOnly="0" labelOnly="1" outline="0" axis="axisRow" fieldPosition="0"/>
    </format>
    <format dxfId="96">
      <pivotArea field="8" type="button" dataOnly="0" labelOnly="1" outline="0" axis="axisCol" fieldPosition="0"/>
    </format>
    <format dxfId="95">
      <pivotArea field="-2" type="button" dataOnly="0" labelOnly="1" outline="0" axis="axisCol" fieldPosition="1"/>
    </format>
    <format dxfId="94">
      <pivotArea type="topRight" dataOnly="0" labelOnly="1" outline="0" fieldPosition="0"/>
    </format>
    <format dxfId="93">
      <pivotArea dataOnly="0" labelOnly="1" outline="0" fieldPosition="0">
        <references count="1">
          <reference field="8" count="0"/>
        </references>
      </pivotArea>
    </format>
    <format dxfId="92">
      <pivotArea dataOnly="0" labelOnly="1" outline="0" fieldPosition="0">
        <references count="2">
          <reference field="4294967294" count="2">
            <x v="0"/>
            <x v="1"/>
          </reference>
          <reference field="8" count="1" selected="0">
            <x v="0"/>
          </reference>
        </references>
      </pivotArea>
    </format>
    <format dxfId="91">
      <pivotArea dataOnly="0" labelOnly="1" outline="0" fieldPosition="0">
        <references count="2">
          <reference field="4294967294" count="2">
            <x v="0"/>
            <x v="1"/>
          </reference>
          <reference field="8" count="1" selected="0">
            <x v="1"/>
          </reference>
        </references>
      </pivotArea>
    </format>
    <format dxfId="90">
      <pivotArea dataOnly="0" labelOnly="1" outline="0" fieldPosition="0">
        <references count="2">
          <reference field="4294967294" count="1">
            <x v="0"/>
          </reference>
          <reference field="8" count="1" selected="0">
            <x v="2"/>
          </reference>
        </references>
      </pivotArea>
    </format>
    <format dxfId="89">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35">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36">
        <item m="1" x="26"/>
        <item m="1" x="20"/>
        <item m="1" x="14"/>
        <item m="1" x="33"/>
        <item m="1" x="27"/>
        <item m="1" x="21"/>
        <item m="1" x="15"/>
        <item m="1" x="34"/>
        <item m="1" x="28"/>
        <item m="1" x="22"/>
        <item m="1" x="16"/>
        <item m="1" x="35"/>
        <item m="1" x="29"/>
        <item m="1" x="23"/>
        <item m="1" x="17"/>
        <item m="1" x="11"/>
        <item m="1" x="30"/>
        <item m="1" x="24"/>
        <item m="1" x="18"/>
        <item m="1" x="12"/>
        <item m="1" x="31"/>
        <item m="1" x="25"/>
        <item m="1" x="19"/>
        <item m="1" x="13"/>
        <item m="1" x="32"/>
        <item m="1" x="10"/>
        <item m="1" x="9"/>
        <item x="0"/>
        <item x="1"/>
        <item x="2"/>
        <item x="3"/>
        <item x="4"/>
        <item x="5"/>
        <item x="6"/>
        <item x="7"/>
        <item x="8"/>
      </items>
    </pivotField>
    <pivotField name="Review quarter" axis="axisRow" compact="0" numFmtId="169" outline="0" showAll="0" defaultSubtotal="0">
      <items count="35">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31"/>
    </i>
    <i r="1">
      <x v="32"/>
    </i>
    <i r="1">
      <x v="33"/>
    </i>
    <i r="1">
      <x v="34"/>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6">
      <pivotArea outline="0" collapsedLevelsAreSubtotals="1" fieldPosition="0">
        <references count="1">
          <reference field="4294967294" count="1" selected="0">
            <x v="5"/>
          </reference>
        </references>
      </pivotArea>
    </format>
    <format dxfId="35">
      <pivotArea field="2" type="button" dataOnly="0" labelOnly="1" outline="0" axis="axisRow" fieldPosition="0"/>
    </format>
    <format dxfId="34">
      <pivotArea field="5" type="button" dataOnly="0" labelOnly="1" outline="0" axis="axisRow" fieldPosition="1"/>
    </format>
    <format dxfId="33">
      <pivotArea dataOnly="0" labelOnly="1" outline="0" fieldPosition="0">
        <references count="1">
          <reference field="4294967294" count="5">
            <x v="1"/>
            <x v="2"/>
            <x v="3"/>
            <x v="4"/>
            <x v="5"/>
          </reference>
        </references>
      </pivotArea>
    </format>
    <format dxfId="32">
      <pivotArea field="2" type="button" dataOnly="0" labelOnly="1" outline="0" axis="axisRow" fieldPosition="0"/>
    </format>
    <format dxfId="31">
      <pivotArea field="5" type="button" dataOnly="0" labelOnly="1" outline="0" axis="axisRow" fieldPosition="1"/>
    </format>
    <format dxfId="30">
      <pivotArea dataOnly="0" labelOnly="1" outline="0" fieldPosition="0">
        <references count="1">
          <reference field="4294967294" count="5">
            <x v="1"/>
            <x v="2"/>
            <x v="3"/>
            <x v="4"/>
            <x v="5"/>
          </reference>
        </references>
      </pivotArea>
    </format>
    <format dxfId="29">
      <pivotArea field="4" type="button" dataOnly="0" labelOnly="1" outline="0"/>
    </format>
    <format dxfId="28">
      <pivotArea outline="0" fieldPosition="0">
        <references count="1">
          <reference field="4294967294" count="1">
            <x v="5"/>
          </reference>
        </references>
      </pivotArea>
    </format>
    <format dxfId="27">
      <pivotArea dataOnly="0" labelOnly="1" outline="0" fieldPosition="0">
        <references count="1">
          <reference field="2" count="0"/>
        </references>
      </pivotArea>
    </format>
    <format dxfId="26">
      <pivotArea outline="0" collapsedLevelsAreSubtotals="1" fieldPosition="0"/>
    </format>
    <format dxfId="25">
      <pivotArea dataOnly="0" labelOnly="1" outline="0" fieldPosition="0">
        <references count="1">
          <reference field="2" count="0"/>
        </references>
      </pivotArea>
    </format>
    <format dxfId="24">
      <pivotArea dataOnly="0" labelOnly="1" outline="0" fieldPosition="0">
        <references count="2">
          <reference field="2" count="0" selected="0"/>
          <reference field="5" count="0"/>
        </references>
      </pivotArea>
    </format>
    <format dxfId="23">
      <pivotArea outline="0" collapsedLevelsAreSubtotals="1" fieldPosition="0"/>
    </format>
    <format dxfId="22">
      <pivotArea dataOnly="0" labelOnly="1" outline="0" fieldPosition="0">
        <references count="1">
          <reference field="2" count="0"/>
        </references>
      </pivotArea>
    </format>
    <format dxfId="21">
      <pivotArea dataOnly="0" labelOnly="1" outline="0" fieldPosition="0">
        <references count="2">
          <reference field="2" count="0" selected="0"/>
          <reference field="5" count="0"/>
        </references>
      </pivotArea>
    </format>
    <format dxfId="20">
      <pivotArea dataOnly="0" labelOnly="1" outline="0" fieldPosition="0">
        <references count="1">
          <reference field="4294967294" count="1">
            <x v="0"/>
          </reference>
        </references>
      </pivotArea>
    </format>
    <format dxfId="19">
      <pivotArea dataOnly="0" labelOnly="1" outline="0" fieldPosition="0">
        <references count="1">
          <reference field="4294967294" count="1">
            <x v="0"/>
          </reference>
        </references>
      </pivotArea>
    </format>
    <format dxfId="18">
      <pivotArea dataOnly="0" labelOnly="1" outline="0" fieldPosition="0">
        <references count="1">
          <reference field="4294967294" count="6">
            <x v="0"/>
            <x v="1"/>
            <x v="2"/>
            <x v="3"/>
            <x v="4"/>
            <x v="5"/>
          </reference>
        </references>
      </pivotArea>
    </format>
    <format dxfId="17">
      <pivotArea field="2" type="button" dataOnly="0" labelOnly="1" outline="0" axis="axisRow" fieldPosition="0"/>
    </format>
    <format dxfId="16">
      <pivotArea field="5" type="button" dataOnly="0" labelOnly="1" outline="0" axis="axisRow" fieldPosition="1"/>
    </format>
    <format dxfId="15">
      <pivotArea dataOnly="0" labelOnly="1" outline="0" fieldPosition="0">
        <references count="1">
          <reference field="4294967294" count="6">
            <x v="0"/>
            <x v="1"/>
            <x v="2"/>
            <x v="3"/>
            <x v="4"/>
            <x v="5"/>
          </reference>
        </references>
      </pivotArea>
    </format>
    <format dxfId="14">
      <pivotArea field="2" type="button" dataOnly="0" labelOnly="1" outline="0" axis="axisRow" fieldPosition="0"/>
    </format>
    <format dxfId="13">
      <pivotArea field="5" type="button" dataOnly="0" labelOnly="1" outline="0" axis="axisRow" fieldPosition="1"/>
    </format>
    <format dxfId="12">
      <pivotArea dataOnly="0" labelOnly="1" outline="0" fieldPosition="0">
        <references count="1">
          <reference field="4294967294" count="6">
            <x v="0"/>
            <x v="1"/>
            <x v="2"/>
            <x v="3"/>
            <x v="4"/>
            <x v="5"/>
          </reference>
        </references>
      </pivotArea>
    </format>
    <format dxfId="11">
      <pivotArea type="all" dataOnly="0" outline="0" fieldPosition="0"/>
    </format>
    <format dxfId="10">
      <pivotArea type="all" dataOnly="0" outline="0" fieldPosition="0"/>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6">
            <x v="0"/>
            <x v="1"/>
            <x v="2"/>
            <x v="3"/>
            <x v="4"/>
            <x v="5"/>
          </reference>
        </references>
      </pivotArea>
    </format>
    <format dxfId="7">
      <pivotArea dataOnly="0" labelOnly="1" outline="0" fieldPosition="0">
        <references count="1">
          <reference field="4294967294" count="6">
            <x v="0"/>
            <x v="1"/>
            <x v="2"/>
            <x v="3"/>
            <x v="4"/>
            <x v="5"/>
          </reference>
        </references>
      </pivotArea>
    </format>
    <format dxfId="6">
      <pivotArea dataOnly="0" labelOnly="1" outline="0" fieldPosition="0">
        <references count="1">
          <reference field="4294967294" count="1">
            <x v="0"/>
          </reference>
        </references>
      </pivotArea>
    </format>
    <format dxfId="5">
      <pivotArea field="2" type="button" dataOnly="0" labelOnly="1" outline="0" axis="axisRow" fieldPosition="0"/>
    </format>
    <format dxfId="4">
      <pivotArea field="5" type="button" dataOnly="0" labelOnly="1" outline="0" axis="axisRow" fieldPosition="1"/>
    </format>
    <format dxfId="3">
      <pivotArea outline="0" fieldPosition="0">
        <references count="1">
          <reference field="4294967294" count="1">
            <x v="0"/>
          </reference>
        </references>
      </pivotArea>
    </format>
    <format dxfId="2">
      <pivotArea outline="0" fieldPosition="0">
        <references count="1">
          <reference field="4294967294" count="5" selected="0">
            <x v="0"/>
            <x v="1"/>
            <x v="2"/>
            <x v="3"/>
            <x v="4"/>
          </reference>
        </references>
      </pivotArea>
    </format>
  </formats>
  <conditionalFormats count="2">
    <conditionalFormat priority="2">
      <pivotAreas count="1">
        <pivotArea type="data" outline="0" collapsedLevelsAreSubtotals="1" fieldPosition="0">
          <references count="1">
            <reference field="4294967294" count="1" selected="0">
              <x v="5"/>
            </reference>
          </references>
        </pivotArea>
      </pivotAreas>
    </conditionalFormat>
    <conditionalFormat priority="1">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36">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37">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36">
        <item m="1" x="10"/>
        <item m="1" x="29"/>
        <item m="1" x="23"/>
        <item m="1" x="17"/>
        <item m="1" x="11"/>
        <item m="1" x="30"/>
        <item m="1" x="24"/>
        <item m="1" x="18"/>
        <item m="1" x="12"/>
        <item m="1" x="31"/>
        <item m="1" x="25"/>
        <item m="1" x="19"/>
        <item m="1" x="13"/>
        <item m="1" x="32"/>
        <item m="1" x="26"/>
        <item m="1" x="20"/>
        <item m="1" x="14"/>
        <item m="1" x="33"/>
        <item m="1" x="27"/>
        <item m="1" x="21"/>
        <item m="1" x="15"/>
        <item m="1" x="34"/>
        <item m="1" x="28"/>
        <item m="1" x="22"/>
        <item m="1" x="16"/>
        <item m="1" x="9"/>
        <item m="1" x="8"/>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38">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5">
        <i x="4" s="1"/>
        <i x="5" s="1"/>
        <i x="6" s="1"/>
        <i x="7" s="1"/>
        <i x="0" s="1" nd="1"/>
        <i x="1" s="1" nd="1"/>
        <i x="2" s="1" nd="1"/>
        <i x="3" s="1" nd="1"/>
        <i x="10" s="1" nd="1"/>
        <i x="29" s="1" nd="1"/>
        <i x="23" s="1" nd="1"/>
        <i x="17" s="1" nd="1"/>
        <i x="11" s="1" nd="1"/>
        <i x="30" s="1" nd="1"/>
        <i x="24" s="1" nd="1"/>
        <i x="18" s="1" nd="1"/>
        <i x="12" s="1" nd="1"/>
        <i x="31" s="1" nd="1"/>
        <i x="25" s="1" nd="1"/>
        <i x="19" s="1" nd="1"/>
        <i x="13" s="1" nd="1"/>
        <i x="32" s="1" nd="1"/>
        <i x="26" s="1" nd="1"/>
        <i x="20" s="1" nd="1"/>
        <i x="14" s="1" nd="1"/>
        <i x="33" s="1" nd="1"/>
        <i x="27" s="1" nd="1"/>
        <i x="21" s="1" nd="1"/>
        <i x="15" s="1" nd="1"/>
        <i x="34" s="1" nd="1"/>
        <i x="28" s="1" nd="1"/>
        <i x="22" s="1" nd="1"/>
        <i x="16" s="1" nd="1"/>
        <i x="9" s="1" nd="1"/>
        <i x="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9">
  <autoFilter ref="B1:Q289" xr:uid="{F0A88D5E-819A-4374-8EA2-A36A57779845}"/>
  <tableColumns count="16">
    <tableColumn id="1" xr3:uid="{00000000-0010-0000-0000-000001000000}" name=" " totalsRowLabel="Total" dataDxfId="148" totalsRowDxfId="147"/>
    <tableColumn id="2" xr3:uid="{00000000-0010-0000-0000-000002000000}" name="State" dataDxfId="146" totalsRowDxfId="145"/>
    <tableColumn id="3" xr3:uid="{00000000-0010-0000-0000-000003000000}" name="contract" dataDxfId="144" totalsRowDxfId="143"/>
    <tableColumn id="4" xr3:uid="{00000000-0010-0000-0000-000004000000}" name="collection_quarter" dataDxfId="142" totalsRowDxfId="141"/>
    <tableColumn id="5" xr3:uid="{00000000-0010-0000-0000-000005000000}" name="collection_number" dataDxfId="140" totalsRowDxfId="139"/>
    <tableColumn id="6" xr3:uid="{00000000-0010-0000-0000-000006000000}" name="review_quarter" dataDxfId="138" totalsRowDxfId="137"/>
    <tableColumn id="7" xr3:uid="{00000000-0010-0000-0000-000007000000}" name="Estimate" dataDxfId="136" totalsRowDxfId="135"/>
    <tableColumn id="8" xr3:uid="{00000000-0010-0000-0000-000008000000}" name="model" dataDxfId="134" totalsRowDxfId="133"/>
    <tableColumn id="9" xr3:uid="{00000000-0010-0000-0000-000009000000}" name="type" dataDxfId="132" totalsRowDxfId="131"/>
    <tableColumn id="10" xr3:uid="{00000000-0010-0000-0000-00000A000000}" name="Low95" dataDxfId="130" totalsRowDxfId="129"/>
    <tableColumn id="12" xr3:uid="{00000000-0010-0000-0000-00000C000000}" name="High95" dataDxfId="128" totalsRowDxfId="127"/>
    <tableColumn id="13" xr3:uid="{00000000-0010-0000-0000-00000D000000}" name="final_count" dataDxfId="126" totalsRowDxfId="125"/>
    <tableColumn id="14" xr3:uid="{00000000-0010-0000-0000-00000E000000}" name="perc_of_final_count" dataDxfId="124" totalsRowDxfId="123"/>
    <tableColumn id="15" xr3:uid="{00000000-0010-0000-0000-00000F000000}" name="count_in_PI" dataDxfId="122" totalsRowDxfId="121"/>
    <tableColumn id="16" xr3:uid="{00000000-0010-0000-0000-000010000000}" name="raw_value" dataDxfId="120" totalsRowDxfId="119"/>
    <tableColumn id="11" xr3:uid="{00000000-0010-0000-0000-00000B000000}" name="model_perc_final_count" totalsRowFunction="count" dataDxfId="118" totalsRowDxfId="117"/>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30" t="s">
        <v>125</v>
      </c>
      <c r="C2" s="230"/>
      <c r="D2" s="230"/>
      <c r="E2" s="230"/>
      <c r="F2" s="230"/>
      <c r="G2" s="230"/>
      <c r="H2" s="230"/>
      <c r="I2" s="230"/>
      <c r="J2" s="230"/>
      <c r="K2" s="230"/>
    </row>
    <row r="3" spans="2:11" ht="17.25" customHeight="1" x14ac:dyDescent="0.25">
      <c r="B3" s="230"/>
      <c r="C3" s="230"/>
      <c r="D3" s="230"/>
      <c r="E3" s="230"/>
      <c r="F3" s="230"/>
      <c r="G3" s="230"/>
      <c r="H3" s="230"/>
      <c r="I3" s="230"/>
      <c r="J3" s="230"/>
      <c r="K3" s="230"/>
    </row>
    <row r="4" spans="2:11" ht="9" customHeight="1" x14ac:dyDescent="0.25">
      <c r="B4" s="120"/>
      <c r="C4" s="120"/>
      <c r="D4" s="120"/>
      <c r="E4" s="120"/>
      <c r="F4" s="120"/>
      <c r="G4" s="120"/>
      <c r="H4" s="120"/>
      <c r="I4" s="120"/>
      <c r="J4" s="120"/>
      <c r="K4" s="120"/>
    </row>
    <row r="5" spans="2:11" ht="18.75" customHeight="1" x14ac:dyDescent="0.25">
      <c r="B5" s="231" t="s">
        <v>96</v>
      </c>
      <c r="C5" s="231"/>
      <c r="D5" s="231"/>
      <c r="E5" s="231"/>
      <c r="F5" s="231"/>
      <c r="G5" s="231"/>
      <c r="H5" s="231"/>
      <c r="I5" s="231"/>
      <c r="J5" s="231"/>
      <c r="K5" s="231"/>
    </row>
    <row r="6" spans="2:11" ht="9.75" customHeight="1" x14ac:dyDescent="0.25">
      <c r="B6" s="119"/>
      <c r="C6" s="119"/>
      <c r="D6" s="119"/>
      <c r="E6" s="119"/>
      <c r="F6" s="119"/>
      <c r="G6" s="119"/>
      <c r="H6" s="119"/>
      <c r="I6" s="119"/>
      <c r="J6" s="119"/>
      <c r="K6" s="119"/>
    </row>
    <row r="7" spans="2:11" ht="15" customHeight="1" x14ac:dyDescent="0.25">
      <c r="B7" s="232" t="s">
        <v>116</v>
      </c>
      <c r="C7" s="232"/>
      <c r="D7" s="232"/>
      <c r="E7" s="235" t="s">
        <v>113</v>
      </c>
      <c r="F7" s="235"/>
      <c r="G7" s="235"/>
      <c r="H7" s="235"/>
      <c r="I7" s="235"/>
      <c r="J7" s="235"/>
      <c r="K7" s="235"/>
    </row>
    <row r="8" spans="2:11" s="65" customFormat="1" ht="15" customHeight="1" x14ac:dyDescent="0.2">
      <c r="B8" s="232" t="s">
        <v>90</v>
      </c>
      <c r="C8" s="232"/>
      <c r="E8" s="236" t="s">
        <v>135</v>
      </c>
      <c r="F8" s="236"/>
      <c r="G8" s="236"/>
      <c r="H8" s="236"/>
      <c r="I8" s="236"/>
      <c r="J8" s="236"/>
      <c r="K8" s="236"/>
    </row>
    <row r="9" spans="2:11" s="65" customFormat="1" ht="15" customHeight="1" x14ac:dyDescent="0.2">
      <c r="B9" s="232" t="s">
        <v>109</v>
      </c>
      <c r="C9" s="232"/>
      <c r="E9" s="236" t="s">
        <v>114</v>
      </c>
      <c r="F9" s="236"/>
      <c r="G9" s="236"/>
      <c r="H9" s="236"/>
      <c r="I9" s="236"/>
      <c r="J9" s="236"/>
      <c r="K9" s="236"/>
    </row>
    <row r="10" spans="2:11" s="65" customFormat="1" ht="15" customHeight="1" x14ac:dyDescent="0.2">
      <c r="B10" s="232" t="s">
        <v>46</v>
      </c>
      <c r="C10" s="232"/>
      <c r="E10" s="236" t="s">
        <v>164</v>
      </c>
      <c r="F10" s="236"/>
      <c r="G10" s="236"/>
      <c r="H10" s="236"/>
      <c r="I10" s="236"/>
      <c r="J10" s="236"/>
      <c r="K10" s="236"/>
    </row>
    <row r="11" spans="2:11" s="65" customFormat="1" ht="9" customHeight="1" x14ac:dyDescent="0.2">
      <c r="B11" s="181"/>
      <c r="C11" s="181"/>
      <c r="D11" s="181"/>
      <c r="E11" s="117"/>
      <c r="F11" s="184"/>
      <c r="G11" s="117"/>
      <c r="H11" s="117"/>
      <c r="I11" s="117"/>
      <c r="J11" s="117"/>
    </row>
    <row r="12" spans="2:11" ht="18.75" customHeight="1" x14ac:dyDescent="0.25">
      <c r="B12" s="231" t="s">
        <v>137</v>
      </c>
      <c r="C12" s="231"/>
      <c r="D12" s="231"/>
      <c r="E12" s="231"/>
      <c r="F12" s="231"/>
      <c r="G12" s="231"/>
      <c r="H12" s="231"/>
      <c r="I12" s="231"/>
      <c r="J12" s="231"/>
      <c r="K12" s="231"/>
    </row>
    <row r="13" spans="2:11" ht="9" customHeight="1" x14ac:dyDescent="0.25"/>
    <row r="14" spans="2:11" s="65" customFormat="1" ht="15.75" customHeight="1" x14ac:dyDescent="0.2">
      <c r="B14" s="228" t="s">
        <v>152</v>
      </c>
      <c r="C14" s="228"/>
      <c r="D14" s="228"/>
      <c r="E14" s="228"/>
      <c r="F14" s="228"/>
      <c r="G14" s="228"/>
      <c r="H14" s="228"/>
      <c r="I14" s="228"/>
      <c r="J14" s="228"/>
      <c r="K14" s="228"/>
    </row>
    <row r="15" spans="2:11" s="65" customFormat="1" ht="15.75" customHeight="1" x14ac:dyDescent="0.2">
      <c r="B15" s="228"/>
      <c r="C15" s="228"/>
      <c r="D15" s="228"/>
      <c r="E15" s="228"/>
      <c r="F15" s="228"/>
      <c r="G15" s="228"/>
      <c r="H15" s="228"/>
      <c r="I15" s="228"/>
      <c r="J15" s="228"/>
      <c r="K15" s="228"/>
    </row>
    <row r="16" spans="2:11" s="65" customFormat="1" ht="15.75" customHeight="1" x14ac:dyDescent="0.2">
      <c r="B16" s="228"/>
      <c r="C16" s="228"/>
      <c r="D16" s="228"/>
      <c r="E16" s="228"/>
      <c r="F16" s="228"/>
      <c r="G16" s="228"/>
      <c r="H16" s="228"/>
      <c r="I16" s="228"/>
      <c r="J16" s="228"/>
      <c r="K16" s="228"/>
    </row>
    <row r="17" spans="2:11" s="65" customFormat="1" ht="15.75" customHeight="1" x14ac:dyDescent="0.2">
      <c r="B17" s="228"/>
      <c r="C17" s="228"/>
      <c r="D17" s="228"/>
      <c r="E17" s="228"/>
      <c r="F17" s="228"/>
      <c r="G17" s="228"/>
      <c r="H17" s="228"/>
      <c r="I17" s="228"/>
      <c r="J17" s="228"/>
      <c r="K17" s="228"/>
    </row>
    <row r="18" spans="2:11" s="65" customFormat="1" ht="15.75" customHeight="1" x14ac:dyDescent="0.2">
      <c r="B18" s="228"/>
      <c r="C18" s="228"/>
      <c r="D18" s="228"/>
      <c r="E18" s="228"/>
      <c r="F18" s="228"/>
      <c r="G18" s="228"/>
      <c r="H18" s="228"/>
      <c r="I18" s="228"/>
      <c r="J18" s="228"/>
      <c r="K18" s="228"/>
    </row>
    <row r="19" spans="2:11" s="65" customFormat="1" ht="15" customHeight="1" x14ac:dyDescent="0.2">
      <c r="B19" s="228"/>
      <c r="C19" s="228"/>
      <c r="D19" s="228"/>
      <c r="E19" s="228"/>
      <c r="F19" s="228"/>
      <c r="G19" s="228"/>
      <c r="H19" s="228"/>
      <c r="I19" s="228"/>
      <c r="J19" s="228"/>
      <c r="K19" s="228"/>
    </row>
    <row r="20" spans="2:11" s="65" customFormat="1" ht="21.75" customHeight="1" x14ac:dyDescent="0.2">
      <c r="B20" s="228"/>
      <c r="C20" s="228"/>
      <c r="D20" s="228"/>
      <c r="E20" s="228"/>
      <c r="F20" s="228"/>
      <c r="G20" s="228"/>
      <c r="H20" s="228"/>
      <c r="I20" s="228"/>
      <c r="J20" s="228"/>
      <c r="K20" s="228"/>
    </row>
    <row r="21" spans="2:11" s="65" customFormat="1" ht="15.75" customHeight="1" x14ac:dyDescent="0.2">
      <c r="B21" s="228"/>
      <c r="C21" s="228"/>
      <c r="D21" s="228"/>
      <c r="E21" s="228"/>
      <c r="F21" s="228"/>
      <c r="G21" s="228"/>
      <c r="H21" s="228"/>
      <c r="I21" s="228"/>
      <c r="J21" s="228"/>
      <c r="K21" s="228"/>
    </row>
    <row r="22" spans="2:11" s="65" customFormat="1" ht="25.15" customHeight="1" x14ac:dyDescent="0.2">
      <c r="B22" s="228"/>
      <c r="C22" s="228"/>
      <c r="D22" s="228"/>
      <c r="E22" s="228"/>
      <c r="F22" s="228"/>
      <c r="G22" s="228"/>
      <c r="H22" s="228"/>
      <c r="I22" s="228"/>
      <c r="J22" s="228"/>
      <c r="K22" s="228"/>
    </row>
    <row r="23" spans="2:11" s="65" customFormat="1" ht="12" customHeight="1" x14ac:dyDescent="0.2">
      <c r="B23" s="185"/>
      <c r="C23" s="185"/>
      <c r="D23" s="185"/>
      <c r="E23" s="185"/>
      <c r="F23" s="185"/>
      <c r="G23" s="185"/>
      <c r="H23" s="185"/>
      <c r="I23" s="185"/>
      <c r="J23" s="185"/>
      <c r="K23" s="185"/>
    </row>
    <row r="24" spans="2:11" s="65" customFormat="1" ht="15.75" customHeight="1" x14ac:dyDescent="0.2">
      <c r="B24" s="185"/>
      <c r="C24" s="185"/>
      <c r="D24" s="185"/>
      <c r="E24" s="185"/>
      <c r="F24" s="185"/>
      <c r="G24" s="185"/>
      <c r="H24" s="185"/>
      <c r="I24" s="185"/>
      <c r="J24" s="185"/>
      <c r="K24" s="185"/>
    </row>
    <row r="25" spans="2:11" s="65" customFormat="1" ht="15.75" customHeight="1" x14ac:dyDescent="0.2">
      <c r="B25" s="185"/>
      <c r="C25" s="185"/>
      <c r="D25" s="185"/>
      <c r="E25" s="185"/>
      <c r="F25" s="185"/>
      <c r="G25" s="185"/>
      <c r="H25" s="185"/>
      <c r="I25" s="185"/>
      <c r="J25" s="185"/>
      <c r="K25" s="185"/>
    </row>
    <row r="26" spans="2:11" s="65" customFormat="1" ht="15.75" customHeight="1" x14ac:dyDescent="0.2">
      <c r="B26" s="185"/>
      <c r="C26" s="185"/>
      <c r="D26" s="185"/>
      <c r="E26" s="185"/>
      <c r="F26" s="185"/>
      <c r="G26" s="234" t="s">
        <v>145</v>
      </c>
      <c r="H26" s="234"/>
      <c r="I26" s="234"/>
      <c r="J26" s="234"/>
      <c r="K26" s="234"/>
    </row>
    <row r="27" spans="2:11" s="65" customFormat="1" ht="15.75" customHeight="1" x14ac:dyDescent="0.2">
      <c r="B27" s="185"/>
      <c r="C27" s="185"/>
      <c r="D27" s="185"/>
      <c r="E27" s="185"/>
      <c r="F27" s="185"/>
      <c r="G27" s="237" t="s">
        <v>147</v>
      </c>
      <c r="H27" s="237" t="s">
        <v>37</v>
      </c>
      <c r="I27" s="237" t="s">
        <v>148</v>
      </c>
      <c r="J27" s="237" t="s">
        <v>23</v>
      </c>
      <c r="K27" s="239" t="s">
        <v>150</v>
      </c>
    </row>
    <row r="28" spans="2:11" s="65" customFormat="1" ht="15.75" customHeight="1" x14ac:dyDescent="0.2">
      <c r="B28" s="185"/>
      <c r="C28" s="185"/>
      <c r="D28" s="185"/>
      <c r="E28" s="185"/>
      <c r="F28" s="185"/>
      <c r="G28" s="238"/>
      <c r="H28" s="238"/>
      <c r="I28" s="238"/>
      <c r="J28" s="238"/>
      <c r="K28" s="240"/>
    </row>
    <row r="29" spans="2:11" s="65" customFormat="1" ht="15.75" customHeight="1" x14ac:dyDescent="0.2">
      <c r="B29" s="185"/>
      <c r="C29" s="185"/>
      <c r="D29" s="185"/>
      <c r="E29" s="185"/>
      <c r="F29" s="185"/>
      <c r="G29" s="194">
        <v>1</v>
      </c>
      <c r="H29" s="195">
        <v>89</v>
      </c>
      <c r="I29" s="205" t="s">
        <v>165</v>
      </c>
      <c r="J29" s="206" t="s">
        <v>146</v>
      </c>
      <c r="K29" s="196"/>
    </row>
    <row r="30" spans="2:11" s="65" customFormat="1" ht="15.75" customHeight="1" x14ac:dyDescent="0.2">
      <c r="B30" s="185"/>
      <c r="C30" s="185"/>
      <c r="D30" s="185"/>
      <c r="E30" s="185"/>
      <c r="F30" s="185"/>
      <c r="G30" s="197">
        <v>2</v>
      </c>
      <c r="H30" s="198">
        <v>90</v>
      </c>
      <c r="I30" s="207" t="s">
        <v>166</v>
      </c>
      <c r="J30" s="207" t="s">
        <v>170</v>
      </c>
      <c r="K30" s="192" t="s">
        <v>106</v>
      </c>
    </row>
    <row r="31" spans="2:11" s="65" customFormat="1" ht="15.75" customHeight="1" x14ac:dyDescent="0.2">
      <c r="B31" s="185"/>
      <c r="C31" s="185"/>
      <c r="D31" s="185"/>
      <c r="E31" s="185"/>
      <c r="F31" s="185"/>
      <c r="G31" s="197">
        <v>3</v>
      </c>
      <c r="H31" s="198">
        <v>91</v>
      </c>
      <c r="I31" s="207" t="s">
        <v>167</v>
      </c>
      <c r="J31" s="207" t="s">
        <v>171</v>
      </c>
      <c r="K31" s="192" t="s">
        <v>107</v>
      </c>
    </row>
    <row r="32" spans="2:11" s="65" customFormat="1" ht="15.75" customHeight="1" x14ac:dyDescent="0.2">
      <c r="B32" s="185"/>
      <c r="C32" s="185"/>
      <c r="D32" s="185"/>
      <c r="E32" s="185"/>
      <c r="F32" s="185"/>
      <c r="G32" s="197">
        <v>4</v>
      </c>
      <c r="H32" s="198">
        <v>92</v>
      </c>
      <c r="I32" s="207" t="s">
        <v>168</v>
      </c>
      <c r="J32" s="207" t="s">
        <v>172</v>
      </c>
      <c r="K32" s="192" t="s">
        <v>149</v>
      </c>
    </row>
    <row r="33" spans="2:11" s="65" customFormat="1" ht="15.75" customHeight="1" x14ac:dyDescent="0.2">
      <c r="B33" s="185"/>
      <c r="C33" s="185"/>
      <c r="D33" s="185"/>
      <c r="E33" s="185"/>
      <c r="F33" s="185"/>
      <c r="G33" s="199">
        <v>5</v>
      </c>
      <c r="H33" s="200">
        <v>93</v>
      </c>
      <c r="I33" s="208" t="s">
        <v>169</v>
      </c>
      <c r="J33" s="208" t="s">
        <v>169</v>
      </c>
      <c r="K33" s="193" t="s">
        <v>24</v>
      </c>
    </row>
    <row r="34" spans="2:11" s="65" customFormat="1" ht="15.75" customHeight="1" x14ac:dyDescent="0.2">
      <c r="B34" s="185"/>
      <c r="C34" s="185"/>
      <c r="D34" s="185"/>
      <c r="E34" s="185"/>
      <c r="F34" s="185"/>
      <c r="G34" s="185"/>
      <c r="H34" s="185"/>
      <c r="I34" s="185"/>
      <c r="J34" s="185"/>
      <c r="K34" s="185"/>
    </row>
    <row r="35" spans="2:11" s="65" customFormat="1" ht="15.75" customHeight="1" x14ac:dyDescent="0.2">
      <c r="B35" s="185"/>
      <c r="C35" s="185"/>
      <c r="D35" s="185"/>
      <c r="E35" s="185"/>
      <c r="F35" s="185"/>
      <c r="G35" s="185"/>
      <c r="H35" s="185"/>
      <c r="I35" s="185"/>
      <c r="J35" s="185"/>
      <c r="K35" s="185"/>
    </row>
    <row r="36" spans="2:11" s="65" customFormat="1" ht="15.75" customHeight="1" x14ac:dyDescent="0.2">
      <c r="B36" s="185"/>
      <c r="C36" s="185"/>
      <c r="D36" s="185"/>
      <c r="E36" s="185"/>
      <c r="F36" s="185"/>
      <c r="G36" s="185"/>
      <c r="H36" s="185"/>
      <c r="I36" s="185"/>
      <c r="J36" s="185"/>
      <c r="K36" s="185"/>
    </row>
    <row r="37" spans="2:11" s="65" customFormat="1" ht="15.75" customHeight="1" x14ac:dyDescent="0.2">
      <c r="B37" s="185"/>
      <c r="C37" s="185"/>
      <c r="D37" s="185"/>
      <c r="E37" s="185"/>
      <c r="F37" s="185"/>
      <c r="G37" s="185"/>
      <c r="H37" s="185"/>
      <c r="I37" s="185"/>
      <c r="J37" s="185"/>
      <c r="K37" s="185"/>
    </row>
    <row r="38" spans="2:11" s="65" customFormat="1" ht="12" customHeight="1" x14ac:dyDescent="0.2">
      <c r="B38" s="185"/>
      <c r="C38" s="185"/>
      <c r="D38" s="185"/>
      <c r="E38" s="185"/>
      <c r="F38" s="185"/>
      <c r="G38" s="185"/>
      <c r="H38" s="185"/>
      <c r="I38" s="185"/>
      <c r="J38" s="185"/>
      <c r="K38" s="185"/>
    </row>
    <row r="39" spans="2:11" s="65" customFormat="1" ht="16.5" customHeight="1" x14ac:dyDescent="0.2">
      <c r="B39" s="228" t="s">
        <v>153</v>
      </c>
      <c r="C39" s="228"/>
      <c r="D39" s="228"/>
      <c r="E39" s="228"/>
      <c r="F39" s="228"/>
      <c r="G39" s="228"/>
      <c r="H39" s="228"/>
      <c r="I39" s="228"/>
      <c r="J39" s="228"/>
      <c r="K39" s="228"/>
    </row>
    <row r="40" spans="2:11" s="65" customFormat="1" ht="16.5" customHeight="1" x14ac:dyDescent="0.2">
      <c r="B40" s="228"/>
      <c r="C40" s="228"/>
      <c r="D40" s="228"/>
      <c r="E40" s="228"/>
      <c r="F40" s="228"/>
      <c r="G40" s="228"/>
      <c r="H40" s="228"/>
      <c r="I40" s="228"/>
      <c r="J40" s="228"/>
      <c r="K40" s="228"/>
    </row>
    <row r="41" spans="2:11" s="65" customFormat="1" ht="15.75" customHeight="1" x14ac:dyDescent="0.2">
      <c r="B41" s="228"/>
      <c r="C41" s="228"/>
      <c r="D41" s="228"/>
      <c r="E41" s="228"/>
      <c r="F41" s="228"/>
      <c r="G41" s="228"/>
      <c r="H41" s="228"/>
      <c r="I41" s="228"/>
      <c r="J41" s="228"/>
      <c r="K41" s="228"/>
    </row>
    <row r="42" spans="2:11" s="65" customFormat="1" ht="15.75" customHeight="1" x14ac:dyDescent="0.2">
      <c r="B42" s="228"/>
      <c r="C42" s="228"/>
      <c r="D42" s="228"/>
      <c r="E42" s="228"/>
      <c r="F42" s="228"/>
      <c r="G42" s="228"/>
      <c r="H42" s="228"/>
      <c r="I42" s="228"/>
      <c r="J42" s="228"/>
      <c r="K42" s="228"/>
    </row>
    <row r="43" spans="2:11" s="65" customFormat="1" ht="15.75" customHeight="1" x14ac:dyDescent="0.2">
      <c r="B43" s="228"/>
      <c r="C43" s="228"/>
      <c r="D43" s="228"/>
      <c r="E43" s="228"/>
      <c r="F43" s="228"/>
      <c r="G43" s="228"/>
      <c r="H43" s="228"/>
      <c r="I43" s="228"/>
      <c r="J43" s="228"/>
      <c r="K43" s="228"/>
    </row>
    <row r="44" spans="2:11" s="65" customFormat="1" ht="20.45" customHeight="1" x14ac:dyDescent="0.2">
      <c r="B44" s="228"/>
      <c r="C44" s="228"/>
      <c r="D44" s="228"/>
      <c r="E44" s="228"/>
      <c r="F44" s="228"/>
      <c r="G44" s="228"/>
      <c r="H44" s="228"/>
      <c r="I44" s="228"/>
      <c r="J44" s="228"/>
      <c r="K44" s="228"/>
    </row>
    <row r="45" spans="2:11" s="65" customFormat="1" ht="9" customHeight="1" x14ac:dyDescent="0.2">
      <c r="G45" s="183"/>
      <c r="H45" s="183"/>
      <c r="I45" s="183"/>
      <c r="J45" s="183"/>
      <c r="K45" s="183"/>
    </row>
    <row r="46" spans="2:11" s="65" customFormat="1" ht="18.75" customHeight="1" x14ac:dyDescent="0.2">
      <c r="B46" s="231" t="s">
        <v>138</v>
      </c>
      <c r="C46" s="231"/>
      <c r="D46" s="231"/>
      <c r="E46" s="231"/>
      <c r="F46" s="231"/>
      <c r="G46" s="231"/>
      <c r="H46" s="231"/>
      <c r="I46" s="231"/>
      <c r="J46" s="231"/>
      <c r="K46" s="231"/>
    </row>
    <row r="47" spans="2:11" s="65" customFormat="1" ht="9" customHeight="1" x14ac:dyDescent="0.25">
      <c r="B47"/>
      <c r="C47"/>
      <c r="D47"/>
      <c r="E47"/>
      <c r="F47"/>
      <c r="G47"/>
      <c r="H47"/>
      <c r="I47"/>
      <c r="J47"/>
      <c r="K47"/>
    </row>
    <row r="48" spans="2:11" s="65" customFormat="1" ht="15.75" customHeight="1" x14ac:dyDescent="0.2">
      <c r="B48" s="228" t="s">
        <v>162</v>
      </c>
      <c r="C48" s="228"/>
      <c r="D48" s="228"/>
      <c r="E48" s="228"/>
      <c r="F48" s="228"/>
      <c r="G48" s="228"/>
      <c r="H48" s="228"/>
      <c r="I48" s="228"/>
      <c r="J48" s="228"/>
      <c r="K48" s="228"/>
    </row>
    <row r="49" spans="2:11" s="65" customFormat="1" ht="15.75" customHeight="1" x14ac:dyDescent="0.2">
      <c r="B49" s="228"/>
      <c r="C49" s="228"/>
      <c r="D49" s="228"/>
      <c r="E49" s="228"/>
      <c r="F49" s="228"/>
      <c r="G49" s="228"/>
      <c r="H49" s="228"/>
      <c r="I49" s="228"/>
      <c r="J49" s="228"/>
      <c r="K49" s="228"/>
    </row>
    <row r="50" spans="2:11" s="65" customFormat="1" ht="15.75" customHeight="1" x14ac:dyDescent="0.2">
      <c r="B50" s="228"/>
      <c r="C50" s="228"/>
      <c r="D50" s="228"/>
      <c r="E50" s="228"/>
      <c r="F50" s="228"/>
      <c r="G50" s="228"/>
      <c r="H50" s="228"/>
      <c r="I50" s="228"/>
      <c r="J50" s="228"/>
      <c r="K50" s="228"/>
    </row>
    <row r="51" spans="2:11" s="65" customFormat="1" ht="15.75" customHeight="1" x14ac:dyDescent="0.2">
      <c r="B51" s="228"/>
      <c r="C51" s="228"/>
      <c r="D51" s="228"/>
      <c r="E51" s="228"/>
      <c r="F51" s="228"/>
      <c r="G51" s="228"/>
      <c r="H51" s="228"/>
      <c r="I51" s="228"/>
      <c r="J51" s="228"/>
      <c r="K51" s="228"/>
    </row>
    <row r="52" spans="2:11" s="65" customFormat="1" ht="15.75" customHeight="1" x14ac:dyDescent="0.2">
      <c r="B52" s="228"/>
      <c r="C52" s="228"/>
      <c r="D52" s="228"/>
      <c r="E52" s="228"/>
      <c r="F52" s="228"/>
      <c r="G52" s="228"/>
      <c r="H52" s="228"/>
      <c r="I52" s="228"/>
      <c r="J52" s="228"/>
      <c r="K52" s="228"/>
    </row>
    <row r="53" spans="2:11" s="65" customFormat="1" ht="15.75" customHeight="1" x14ac:dyDescent="0.2">
      <c r="B53" s="228"/>
      <c r="C53" s="228"/>
      <c r="D53" s="228"/>
      <c r="E53" s="228"/>
      <c r="F53" s="228"/>
      <c r="G53" s="228"/>
      <c r="H53" s="228"/>
      <c r="I53" s="228"/>
      <c r="J53" s="228"/>
      <c r="K53" s="228"/>
    </row>
    <row r="54" spans="2:11" s="65" customFormat="1" ht="15.75" customHeight="1" x14ac:dyDescent="0.2">
      <c r="B54" s="228"/>
      <c r="C54" s="228"/>
      <c r="D54" s="228"/>
      <c r="E54" s="228"/>
      <c r="F54" s="228"/>
      <c r="G54" s="228"/>
      <c r="H54" s="228"/>
      <c r="I54" s="228"/>
      <c r="J54" s="228"/>
      <c r="K54" s="228"/>
    </row>
    <row r="55" spans="2:11" s="65" customFormat="1" ht="15.75" customHeight="1" x14ac:dyDescent="0.2">
      <c r="B55" s="228"/>
      <c r="C55" s="228"/>
      <c r="D55" s="228"/>
      <c r="E55" s="228"/>
      <c r="F55" s="228"/>
      <c r="G55" s="228"/>
      <c r="H55" s="228"/>
      <c r="I55" s="228"/>
      <c r="J55" s="228"/>
      <c r="K55" s="228"/>
    </row>
    <row r="56" spans="2:11" s="65" customFormat="1" ht="15.75" customHeight="1" x14ac:dyDescent="0.2">
      <c r="B56" s="228"/>
      <c r="C56" s="228"/>
      <c r="D56" s="228"/>
      <c r="E56" s="228"/>
      <c r="F56" s="228"/>
      <c r="G56" s="228"/>
      <c r="H56" s="228"/>
      <c r="I56" s="228"/>
      <c r="J56" s="228"/>
      <c r="K56" s="228"/>
    </row>
    <row r="57" spans="2:11" s="65" customFormat="1" ht="15.75" customHeight="1" x14ac:dyDescent="0.2">
      <c r="B57" s="228"/>
      <c r="C57" s="228"/>
      <c r="D57" s="228"/>
      <c r="E57" s="228"/>
      <c r="F57" s="228"/>
      <c r="G57" s="228"/>
      <c r="H57" s="228"/>
      <c r="I57" s="228"/>
      <c r="J57" s="228"/>
      <c r="K57" s="228"/>
    </row>
    <row r="58" spans="2:11" s="65" customFormat="1" ht="9" customHeight="1" x14ac:dyDescent="0.2">
      <c r="B58" s="228"/>
      <c r="C58" s="228"/>
      <c r="D58" s="228"/>
      <c r="E58" s="228"/>
      <c r="F58" s="228"/>
      <c r="G58" s="228"/>
      <c r="H58" s="228"/>
      <c r="I58" s="228"/>
      <c r="J58" s="228"/>
      <c r="K58" s="228"/>
    </row>
    <row r="59" spans="2:11" s="65" customFormat="1" ht="25.9" customHeight="1" x14ac:dyDescent="0.2">
      <c r="B59" s="228"/>
      <c r="C59" s="228"/>
      <c r="D59" s="228"/>
      <c r="E59" s="228"/>
      <c r="F59" s="228"/>
      <c r="G59" s="228"/>
      <c r="H59" s="228"/>
      <c r="I59" s="228"/>
      <c r="J59" s="228"/>
      <c r="K59" s="228"/>
    </row>
    <row r="60" spans="2:11" s="65" customFormat="1" ht="14.25" customHeight="1" x14ac:dyDescent="0.2">
      <c r="B60" s="233" t="s">
        <v>161</v>
      </c>
      <c r="C60" s="233"/>
      <c r="D60" s="233"/>
      <c r="E60" s="233"/>
      <c r="F60" s="233"/>
      <c r="G60" s="233"/>
      <c r="H60" s="233"/>
      <c r="I60" s="233"/>
      <c r="J60" s="233"/>
      <c r="K60" s="233"/>
    </row>
    <row r="61" spans="2:11" s="65" customFormat="1" ht="9" customHeight="1" x14ac:dyDescent="0.2">
      <c r="B61" s="121"/>
      <c r="C61" s="121"/>
      <c r="D61" s="121"/>
      <c r="E61" s="121"/>
      <c r="F61" s="121"/>
      <c r="G61" s="121"/>
      <c r="H61" s="121"/>
      <c r="I61" s="121"/>
      <c r="J61" s="121"/>
      <c r="K61" s="121"/>
    </row>
    <row r="62" spans="2:11" ht="18" customHeight="1" x14ac:dyDescent="0.25">
      <c r="B62" s="231" t="s">
        <v>115</v>
      </c>
      <c r="C62" s="231"/>
      <c r="D62" s="231"/>
      <c r="E62" s="231"/>
      <c r="F62" s="231"/>
      <c r="G62" s="231"/>
      <c r="H62" s="231"/>
      <c r="I62" s="231"/>
      <c r="J62" s="231"/>
      <c r="K62" s="231"/>
    </row>
    <row r="63" spans="2:11" ht="9.75" customHeight="1" x14ac:dyDescent="0.25">
      <c r="B63" s="119"/>
      <c r="C63" s="119"/>
      <c r="D63" s="119"/>
      <c r="E63" s="119"/>
      <c r="F63" s="119"/>
      <c r="G63" s="119"/>
      <c r="H63" s="119"/>
      <c r="I63" s="119"/>
      <c r="J63" s="119"/>
      <c r="K63" s="119"/>
    </row>
    <row r="64" spans="2:11" ht="15.75" customHeight="1" x14ac:dyDescent="0.25">
      <c r="B64" s="228" t="s">
        <v>108</v>
      </c>
      <c r="C64" s="228"/>
      <c r="D64" s="228"/>
      <c r="E64" s="228"/>
      <c r="F64" s="228"/>
      <c r="G64" s="228"/>
      <c r="H64" s="228"/>
      <c r="I64" s="228"/>
      <c r="J64" s="228"/>
      <c r="K64" s="228"/>
    </row>
    <row r="65" spans="2:11" ht="15.75" customHeight="1" x14ac:dyDescent="0.25">
      <c r="B65" s="228"/>
      <c r="C65" s="228"/>
      <c r="D65" s="228"/>
      <c r="E65" s="228"/>
      <c r="F65" s="228"/>
      <c r="G65" s="228"/>
      <c r="H65" s="228"/>
      <c r="I65" s="228"/>
      <c r="J65" s="228"/>
      <c r="K65" s="228"/>
    </row>
    <row r="66" spans="2:11" ht="15.75" customHeight="1" x14ac:dyDescent="0.25">
      <c r="B66" s="228"/>
      <c r="C66" s="228"/>
      <c r="D66" s="228"/>
      <c r="E66" s="228"/>
      <c r="F66" s="228"/>
      <c r="G66" s="228"/>
      <c r="H66" s="228"/>
      <c r="I66" s="228"/>
      <c r="J66" s="228"/>
      <c r="K66" s="228"/>
    </row>
    <row r="67" spans="2:11" ht="15.75" customHeight="1" x14ac:dyDescent="0.25">
      <c r="B67" s="228"/>
      <c r="C67" s="228"/>
      <c r="D67" s="228"/>
      <c r="E67" s="228"/>
      <c r="F67" s="228"/>
      <c r="G67" s="228"/>
      <c r="H67" s="228"/>
      <c r="I67" s="228"/>
      <c r="J67" s="228"/>
      <c r="K67" s="228"/>
    </row>
    <row r="68" spans="2:11" ht="15.75" customHeight="1" x14ac:dyDescent="0.25">
      <c r="B68" s="228"/>
      <c r="C68" s="228"/>
      <c r="D68" s="228"/>
      <c r="E68" s="228"/>
      <c r="F68" s="228"/>
      <c r="G68" s="228"/>
      <c r="H68" s="228"/>
      <c r="I68" s="228"/>
      <c r="J68" s="228"/>
      <c r="K68" s="228"/>
    </row>
    <row r="69" spans="2:11" ht="12.75" customHeight="1" x14ac:dyDescent="0.25">
      <c r="B69" s="228"/>
      <c r="C69" s="228"/>
      <c r="D69" s="228"/>
      <c r="E69" s="228"/>
      <c r="F69" s="228"/>
      <c r="G69" s="228"/>
      <c r="H69" s="228"/>
      <c r="I69" s="228"/>
      <c r="J69" s="228"/>
      <c r="K69" s="228"/>
    </row>
    <row r="70" spans="2:11" ht="14.25" customHeight="1" x14ac:dyDescent="0.25">
      <c r="B70" s="132"/>
      <c r="C70" s="132"/>
      <c r="D70" s="132"/>
      <c r="E70" s="132"/>
      <c r="F70" s="132"/>
      <c r="G70" s="132"/>
      <c r="H70" s="132"/>
      <c r="I70" s="132"/>
      <c r="J70" s="132"/>
      <c r="K70" s="132"/>
    </row>
    <row r="71" spans="2:11" ht="14.25" customHeight="1" x14ac:dyDescent="0.25">
      <c r="B71" s="227" t="str">
        <f>TEXT('Review quarters'!C19,"mmm")&amp;"-"&amp;TEXT('Review quarters'!C19,"yyy")&amp;", "&amp;TEXT('Review quarters'!C20,"mmm")&amp;"-"&amp;TEXT('Review quarters'!C20,"yyy")&amp;", "&amp;TEXT('Review quarters'!C21,"mmm")&amp;"-"&amp;TEXT('Review quarters'!C21,"yyy")&amp;" and "&amp;TEXT('Review quarters'!C22,"mmm")&amp;"-"&amp;TEXT('Review quarters'!C22,"yyy")&amp;"."</f>
        <v>Mar-2022, Jun-2022, Sep-2022 and Dec-2022.</v>
      </c>
      <c r="C71" s="227"/>
      <c r="D71" s="227"/>
      <c r="E71" s="227"/>
      <c r="F71" s="227"/>
      <c r="G71" s="227"/>
      <c r="H71" s="227"/>
      <c r="I71" s="227"/>
      <c r="J71" s="227"/>
      <c r="K71" s="227"/>
    </row>
    <row r="72" spans="2:11" ht="14.25" customHeight="1" x14ac:dyDescent="0.25">
      <c r="B72" s="133"/>
      <c r="C72" s="132"/>
      <c r="D72" s="132"/>
      <c r="E72" s="132"/>
      <c r="F72" s="132"/>
      <c r="G72" s="132"/>
      <c r="H72" s="132"/>
      <c r="I72" s="132"/>
      <c r="J72" s="132"/>
      <c r="K72" s="132"/>
    </row>
    <row r="73" spans="2:11" ht="14.25" customHeight="1" x14ac:dyDescent="0.25">
      <c r="B73" s="229" t="s">
        <v>105</v>
      </c>
      <c r="C73" s="229"/>
      <c r="D73" s="229"/>
      <c r="E73" s="229"/>
      <c r="F73" s="229"/>
      <c r="G73" s="229"/>
      <c r="H73" s="229"/>
      <c r="I73" s="229"/>
      <c r="J73" s="229"/>
      <c r="K73" s="229"/>
    </row>
    <row r="74" spans="2:11" ht="14.25" customHeight="1" x14ac:dyDescent="0.25">
      <c r="B74" s="133"/>
      <c r="C74" s="132"/>
      <c r="D74" s="132"/>
      <c r="E74" s="132"/>
      <c r="F74" s="132"/>
      <c r="G74" s="132"/>
      <c r="H74" s="132"/>
      <c r="I74" s="132"/>
      <c r="J74" s="132"/>
      <c r="K74" s="132"/>
    </row>
    <row r="75" spans="2:11" ht="14.25" customHeight="1" x14ac:dyDescent="0.25">
      <c r="B75" s="227" t="str">
        <f>TEXT('Review quarters'!C29,"mmm")&amp;"-"&amp;TEXT('Review quarters'!C29,"yyy")&amp;", "&amp;TEXT('Review quarters'!C30,"mmm")&amp;"-"&amp;TEXT('Review quarters'!C30,"yyy")&amp;", "&amp;TEXT('Review quarters'!C31,"mmm")&amp;"-"&amp;TEXT('Review quarters'!C31,"yyy")&amp;" and "&amp;TEXT('Review quarters'!C32,"mmm")&amp;"-"&amp;TEXT('Review quarters'!C32,"yyy")&amp;"."</f>
        <v>Mar-2021, Jun-2021, Sep-2021 and Dec-2021.</v>
      </c>
      <c r="C75" s="227"/>
      <c r="D75" s="227"/>
      <c r="E75" s="227"/>
      <c r="F75" s="227"/>
      <c r="G75" s="227"/>
      <c r="H75" s="227"/>
      <c r="I75" s="227"/>
      <c r="J75" s="227"/>
      <c r="K75" s="227"/>
    </row>
    <row r="76" spans="2:11" ht="9.75" customHeight="1" x14ac:dyDescent="0.25">
      <c r="B76" s="119"/>
      <c r="C76" s="119"/>
      <c r="D76" s="119"/>
      <c r="E76" s="119"/>
      <c r="F76" s="119"/>
      <c r="G76" s="119"/>
      <c r="H76" s="119"/>
      <c r="I76" s="119"/>
      <c r="J76" s="119"/>
      <c r="K76" s="119"/>
    </row>
    <row r="77" spans="2:11" ht="4.5" customHeight="1" x14ac:dyDescent="0.25"/>
    <row r="78" spans="2:11" ht="15.75" customHeight="1" x14ac:dyDescent="0.25"/>
  </sheetData>
  <sheetProtection selectLockedCells="1"/>
  <mergeCells count="27">
    <mergeCell ref="B48:K59"/>
    <mergeCell ref="B7:D7"/>
    <mergeCell ref="E7:K7"/>
    <mergeCell ref="E8:K8"/>
    <mergeCell ref="E9:K9"/>
    <mergeCell ref="E10:K10"/>
    <mergeCell ref="G27:G28"/>
    <mergeCell ref="H27:H28"/>
    <mergeCell ref="I27:I28"/>
    <mergeCell ref="J27:J28"/>
    <mergeCell ref="K27:K28"/>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96" hidden="1" customWidth="1"/>
    <col min="2" max="2" width="4.42578125" style="3" bestFit="1" customWidth="1"/>
    <col min="3" max="3" width="25.7109375" style="2" bestFit="1" customWidth="1"/>
    <col min="4" max="4" width="25.42578125" style="2" bestFit="1" customWidth="1"/>
    <col min="5" max="5" width="19.85546875" bestFit="1" customWidth="1"/>
    <col min="6" max="6" width="20.28515625" bestFit="1" customWidth="1"/>
    <col min="7" max="7" width="17.42578125" style="69" bestFit="1" customWidth="1"/>
    <col min="8" max="8" width="11.28515625" style="2" bestFit="1" customWidth="1"/>
    <col min="9" max="9" width="9.140625" customWidth="1"/>
    <col min="10" max="10" width="11.42578125" bestFit="1" customWidth="1"/>
    <col min="11" max="11" width="9.5703125" bestFit="1" customWidth="1"/>
    <col min="12" max="12" width="9.7109375" bestFit="1" customWidth="1"/>
    <col min="13" max="13" width="13.28515625" style="2" bestFit="1" customWidth="1"/>
    <col min="14" max="14" width="21.28515625" bestFit="1" customWidth="1"/>
    <col min="15" max="15" width="13.7109375" bestFit="1" customWidth="1"/>
    <col min="16" max="16" width="12.5703125" customWidth="1"/>
    <col min="17" max="17" width="25.28515625" bestFit="1" customWidth="1"/>
    <col min="18" max="18" width="6.42578125" hidden="1" customWidth="1"/>
    <col min="19" max="19" width="3.28515625" customWidth="1"/>
    <col min="20" max="23" width="7.85546875" customWidth="1"/>
    <col min="24" max="24" width="1.7109375" customWidth="1"/>
  </cols>
  <sheetData>
    <row r="1" spans="1:26" x14ac:dyDescent="0.25">
      <c r="A1" t="s">
        <v>30</v>
      </c>
      <c r="B1" t="s">
        <v>16</v>
      </c>
      <c r="C1" s="2" t="s">
        <v>22</v>
      </c>
      <c r="D1" s="2" t="s">
        <v>11</v>
      </c>
      <c r="E1" s="2" t="s">
        <v>17</v>
      </c>
      <c r="F1" s="2" t="s">
        <v>18</v>
      </c>
      <c r="G1" s="2" t="s">
        <v>76</v>
      </c>
      <c r="H1" s="2" t="s">
        <v>23</v>
      </c>
      <c r="I1" s="2" t="s">
        <v>60</v>
      </c>
      <c r="J1" s="2" t="s">
        <v>10</v>
      </c>
      <c r="K1" s="2" t="s">
        <v>52</v>
      </c>
      <c r="L1" s="2" t="s">
        <v>53</v>
      </c>
      <c r="M1" s="2" t="s">
        <v>19</v>
      </c>
      <c r="N1" s="2" t="s">
        <v>20</v>
      </c>
      <c r="O1" s="2" t="s">
        <v>26</v>
      </c>
      <c r="P1" s="2" t="s">
        <v>94</v>
      </c>
      <c r="Q1" s="2" t="s">
        <v>95</v>
      </c>
      <c r="R1" s="95" t="s">
        <v>29</v>
      </c>
    </row>
    <row r="2" spans="1:26" x14ac:dyDescent="0.25">
      <c r="A2" s="96" t="str">
        <f t="shared" ref="A2:A65" si="0">CONCATENATE(C2,D2,G2,J2)</f>
        <v>AustraliaCancellations/withdrawals44256Initial</v>
      </c>
      <c r="B2" s="3">
        <v>1</v>
      </c>
      <c r="C2" s="2" t="s">
        <v>1</v>
      </c>
      <c r="D2" s="2" t="s">
        <v>77</v>
      </c>
      <c r="E2">
        <v>2021.3</v>
      </c>
      <c r="F2">
        <v>108</v>
      </c>
      <c r="G2" s="70">
        <v>44256</v>
      </c>
      <c r="H2">
        <v>22144</v>
      </c>
      <c r="I2">
        <v>0</v>
      </c>
      <c r="J2" s="2" t="s">
        <v>31</v>
      </c>
      <c r="K2">
        <v>21401</v>
      </c>
      <c r="L2">
        <v>22887</v>
      </c>
      <c r="M2">
        <v>23255</v>
      </c>
      <c r="N2">
        <v>95.2</v>
      </c>
      <c r="O2" s="2" t="s">
        <v>27</v>
      </c>
      <c r="P2">
        <v>18305</v>
      </c>
      <c r="Q2">
        <v>0</v>
      </c>
      <c r="R2" s="96">
        <f>COUNT(B2:B1048576)</f>
        <v>288</v>
      </c>
      <c r="S2" s="32"/>
    </row>
    <row r="3" spans="1:26" x14ac:dyDescent="0.25">
      <c r="A3" s="96" t="str">
        <f t="shared" si="0"/>
        <v>AustraliaCancellations/withdrawals442561st revision</v>
      </c>
      <c r="B3" s="3">
        <v>2</v>
      </c>
      <c r="C3" s="2" t="s">
        <v>1</v>
      </c>
      <c r="D3" s="2" t="s">
        <v>77</v>
      </c>
      <c r="E3">
        <v>2021.3</v>
      </c>
      <c r="F3">
        <v>109</v>
      </c>
      <c r="G3" s="70">
        <v>44256</v>
      </c>
      <c r="H3">
        <v>22955</v>
      </c>
      <c r="I3">
        <v>0</v>
      </c>
      <c r="J3" s="2" t="s">
        <v>0</v>
      </c>
      <c r="K3">
        <v>22542</v>
      </c>
      <c r="L3">
        <v>23368</v>
      </c>
      <c r="M3">
        <v>23255</v>
      </c>
      <c r="N3">
        <v>98.7</v>
      </c>
      <c r="O3" s="2" t="s">
        <v>27</v>
      </c>
      <c r="P3">
        <v>20959</v>
      </c>
      <c r="Q3">
        <v>0</v>
      </c>
      <c r="R3" s="97"/>
      <c r="S3" s="2"/>
      <c r="T3" s="241" t="s">
        <v>173</v>
      </c>
      <c r="U3" s="241"/>
      <c r="V3" s="241"/>
      <c r="W3" s="241"/>
      <c r="Y3" s="242"/>
      <c r="Z3" s="242"/>
    </row>
    <row r="4" spans="1:26" ht="15" customHeight="1" x14ac:dyDescent="0.25">
      <c r="A4" s="96" t="str">
        <f t="shared" si="0"/>
        <v>AustraliaCancellations/withdrawals44348Initial</v>
      </c>
      <c r="B4" s="3">
        <v>3</v>
      </c>
      <c r="C4" s="2" t="s">
        <v>1</v>
      </c>
      <c r="D4" s="2" t="s">
        <v>77</v>
      </c>
      <c r="E4">
        <v>2021.4</v>
      </c>
      <c r="F4">
        <v>109</v>
      </c>
      <c r="G4" s="70">
        <v>44348</v>
      </c>
      <c r="H4">
        <v>25029</v>
      </c>
      <c r="I4">
        <v>0</v>
      </c>
      <c r="J4" s="2" t="s">
        <v>31</v>
      </c>
      <c r="K4">
        <v>24039</v>
      </c>
      <c r="L4">
        <v>26019</v>
      </c>
      <c r="M4">
        <v>25726</v>
      </c>
      <c r="N4">
        <v>97.3</v>
      </c>
      <c r="O4" s="2" t="s">
        <v>28</v>
      </c>
      <c r="P4">
        <v>20757</v>
      </c>
      <c r="Q4">
        <v>0</v>
      </c>
      <c r="R4" s="97"/>
      <c r="S4" s="2"/>
      <c r="T4" s="241"/>
      <c r="U4" s="241"/>
      <c r="V4" s="241"/>
      <c r="W4" s="241"/>
      <c r="Y4" s="93"/>
    </row>
    <row r="5" spans="1:26" x14ac:dyDescent="0.25">
      <c r="A5" s="96" t="str">
        <f t="shared" si="0"/>
        <v>AustraliaCancellations/withdrawals443481st revision</v>
      </c>
      <c r="B5" s="3">
        <v>4</v>
      </c>
      <c r="C5" s="2" t="s">
        <v>1</v>
      </c>
      <c r="D5" s="2" t="s">
        <v>77</v>
      </c>
      <c r="E5">
        <v>2021.4</v>
      </c>
      <c r="F5">
        <v>110</v>
      </c>
      <c r="G5" s="70">
        <v>44348</v>
      </c>
      <c r="H5">
        <v>25488</v>
      </c>
      <c r="I5">
        <v>0</v>
      </c>
      <c r="J5" s="2" t="s">
        <v>0</v>
      </c>
      <c r="K5">
        <v>25033</v>
      </c>
      <c r="L5">
        <v>25943</v>
      </c>
      <c r="M5">
        <v>25726</v>
      </c>
      <c r="N5">
        <v>99.1</v>
      </c>
      <c r="O5" s="2" t="s">
        <v>28</v>
      </c>
      <c r="P5">
        <v>23277</v>
      </c>
      <c r="Q5">
        <v>0</v>
      </c>
      <c r="R5" s="97"/>
      <c r="S5" s="2"/>
    </row>
    <row r="6" spans="1:26" x14ac:dyDescent="0.25">
      <c r="A6" s="96" t="str">
        <f t="shared" si="0"/>
        <v>AustraliaCancellations/withdrawals44440Initial</v>
      </c>
      <c r="B6" s="3">
        <v>5</v>
      </c>
      <c r="C6" s="2" t="s">
        <v>1</v>
      </c>
      <c r="D6" s="2" t="s">
        <v>77</v>
      </c>
      <c r="E6">
        <v>2022.1</v>
      </c>
      <c r="F6">
        <v>110</v>
      </c>
      <c r="G6" s="70">
        <v>44440</v>
      </c>
      <c r="H6">
        <v>25203</v>
      </c>
      <c r="I6">
        <v>0</v>
      </c>
      <c r="J6" s="2" t="s">
        <v>31</v>
      </c>
      <c r="K6">
        <v>24200</v>
      </c>
      <c r="L6">
        <v>26206</v>
      </c>
      <c r="M6">
        <v>25563</v>
      </c>
      <c r="N6">
        <v>98.6</v>
      </c>
      <c r="O6" s="2" t="s">
        <v>28</v>
      </c>
      <c r="P6">
        <v>21106</v>
      </c>
      <c r="Q6">
        <v>0</v>
      </c>
      <c r="R6" s="97"/>
      <c r="S6" s="2"/>
    </row>
    <row r="7" spans="1:26" x14ac:dyDescent="0.25">
      <c r="A7" s="96" t="str">
        <f t="shared" si="0"/>
        <v>AustraliaCancellations/withdrawals444401st revision</v>
      </c>
      <c r="B7" s="3">
        <v>6</v>
      </c>
      <c r="C7" s="2" t="s">
        <v>1</v>
      </c>
      <c r="D7" s="2" t="s">
        <v>77</v>
      </c>
      <c r="E7">
        <v>2022.1</v>
      </c>
      <c r="F7">
        <v>111</v>
      </c>
      <c r="G7" s="70">
        <v>44440</v>
      </c>
      <c r="H7">
        <v>25301</v>
      </c>
      <c r="I7">
        <v>0</v>
      </c>
      <c r="J7" s="2" t="s">
        <v>0</v>
      </c>
      <c r="K7">
        <v>24861</v>
      </c>
      <c r="L7">
        <v>25741</v>
      </c>
      <c r="M7">
        <v>25563</v>
      </c>
      <c r="N7">
        <v>99</v>
      </c>
      <c r="O7" s="2" t="s">
        <v>28</v>
      </c>
      <c r="P7">
        <v>23206</v>
      </c>
      <c r="Q7">
        <v>0</v>
      </c>
      <c r="R7" s="97"/>
      <c r="S7" s="2"/>
    </row>
    <row r="8" spans="1:26" x14ac:dyDescent="0.25">
      <c r="A8" s="96" t="str">
        <f t="shared" si="0"/>
        <v>AustraliaCancellations/withdrawals44531Initial</v>
      </c>
      <c r="B8" s="3">
        <v>7</v>
      </c>
      <c r="C8" s="2" t="s">
        <v>1</v>
      </c>
      <c r="D8" s="2" t="s">
        <v>77</v>
      </c>
      <c r="E8">
        <v>2022.2</v>
      </c>
      <c r="F8">
        <v>111</v>
      </c>
      <c r="G8" s="70">
        <v>44531</v>
      </c>
      <c r="H8">
        <v>28680</v>
      </c>
      <c r="I8">
        <v>0</v>
      </c>
      <c r="J8" s="2" t="s">
        <v>31</v>
      </c>
      <c r="K8">
        <v>27577</v>
      </c>
      <c r="L8">
        <v>29783</v>
      </c>
      <c r="M8">
        <v>30544</v>
      </c>
      <c r="N8">
        <v>93.9</v>
      </c>
      <c r="O8" s="2" t="s">
        <v>27</v>
      </c>
      <c r="P8">
        <v>23854</v>
      </c>
      <c r="Q8">
        <v>0</v>
      </c>
      <c r="R8" s="97"/>
      <c r="S8" s="2"/>
    </row>
    <row r="9" spans="1:26" x14ac:dyDescent="0.25">
      <c r="A9" s="96" t="str">
        <f t="shared" si="0"/>
        <v>AustraliaCancellations/withdrawals445311st revision</v>
      </c>
      <c r="B9" s="3">
        <v>8</v>
      </c>
      <c r="C9" s="2" t="s">
        <v>1</v>
      </c>
      <c r="D9" s="2" t="s">
        <v>77</v>
      </c>
      <c r="E9">
        <v>2022.2</v>
      </c>
      <c r="F9">
        <v>112</v>
      </c>
      <c r="G9" s="70">
        <v>44531</v>
      </c>
      <c r="H9">
        <v>29788</v>
      </c>
      <c r="I9">
        <v>0</v>
      </c>
      <c r="J9" s="2" t="s">
        <v>0</v>
      </c>
      <c r="K9">
        <v>29115</v>
      </c>
      <c r="L9">
        <v>30461</v>
      </c>
      <c r="M9">
        <v>30544</v>
      </c>
      <c r="N9">
        <v>97.5</v>
      </c>
      <c r="O9" s="2" t="s">
        <v>27</v>
      </c>
      <c r="P9">
        <v>27111</v>
      </c>
      <c r="Q9">
        <v>0</v>
      </c>
      <c r="R9" s="97"/>
      <c r="S9" s="2"/>
    </row>
    <row r="10" spans="1:26" x14ac:dyDescent="0.25">
      <c r="A10" s="96" t="str">
        <f t="shared" si="0"/>
        <v>AustraliaCommencements44621Initial</v>
      </c>
      <c r="B10" s="3">
        <v>9</v>
      </c>
      <c r="C10" s="2" t="s">
        <v>1</v>
      </c>
      <c r="D10" s="2" t="s">
        <v>78</v>
      </c>
      <c r="E10">
        <v>2022.3</v>
      </c>
      <c r="F10">
        <v>112</v>
      </c>
      <c r="G10" s="70">
        <v>44621</v>
      </c>
      <c r="H10">
        <v>85471</v>
      </c>
      <c r="I10">
        <v>0</v>
      </c>
      <c r="J10" s="2" t="s">
        <v>31</v>
      </c>
      <c r="K10">
        <v>82130</v>
      </c>
      <c r="L10">
        <v>88812</v>
      </c>
      <c r="M10">
        <v>99449</v>
      </c>
      <c r="N10">
        <v>85.9</v>
      </c>
      <c r="O10" s="2" t="s">
        <v>27</v>
      </c>
      <c r="P10">
        <v>82075</v>
      </c>
      <c r="Q10">
        <v>0</v>
      </c>
      <c r="R10" s="97"/>
      <c r="S10" s="2"/>
    </row>
    <row r="11" spans="1:26" x14ac:dyDescent="0.25">
      <c r="A11" s="96" t="str">
        <f t="shared" si="0"/>
        <v>AustraliaCommencements446211st revision</v>
      </c>
      <c r="B11" s="3">
        <v>10</v>
      </c>
      <c r="C11" s="2" t="s">
        <v>1</v>
      </c>
      <c r="D11" s="2" t="s">
        <v>78</v>
      </c>
      <c r="E11">
        <v>2022.3</v>
      </c>
      <c r="F11">
        <v>113</v>
      </c>
      <c r="G11" s="70">
        <v>44621</v>
      </c>
      <c r="H11">
        <v>96826</v>
      </c>
      <c r="I11">
        <v>0</v>
      </c>
      <c r="J11" s="2" t="s">
        <v>0</v>
      </c>
      <c r="K11">
        <v>96364</v>
      </c>
      <c r="L11">
        <v>97288</v>
      </c>
      <c r="M11">
        <v>99449</v>
      </c>
      <c r="N11">
        <v>97.4</v>
      </c>
      <c r="O11" s="2" t="s">
        <v>27</v>
      </c>
      <c r="P11">
        <v>96082</v>
      </c>
      <c r="Q11">
        <v>0</v>
      </c>
      <c r="R11" s="97"/>
      <c r="S11" s="2"/>
    </row>
    <row r="12" spans="1:26" x14ac:dyDescent="0.25">
      <c r="A12" s="96" t="str">
        <f t="shared" si="0"/>
        <v>AustraliaCommencements44713Initial</v>
      </c>
      <c r="B12" s="3">
        <v>11</v>
      </c>
      <c r="C12" s="2" t="s">
        <v>1</v>
      </c>
      <c r="D12" s="2" t="s">
        <v>78</v>
      </c>
      <c r="E12">
        <v>2022.4</v>
      </c>
      <c r="F12">
        <v>113</v>
      </c>
      <c r="G12" s="70">
        <v>44713</v>
      </c>
      <c r="H12">
        <v>66889</v>
      </c>
      <c r="I12">
        <v>0</v>
      </c>
      <c r="J12" s="2" t="s">
        <v>31</v>
      </c>
      <c r="K12">
        <v>64744</v>
      </c>
      <c r="L12">
        <v>69034</v>
      </c>
      <c r="M12">
        <v>77293</v>
      </c>
      <c r="N12">
        <v>86.5</v>
      </c>
      <c r="O12" s="2" t="s">
        <v>27</v>
      </c>
      <c r="P12">
        <v>64084</v>
      </c>
      <c r="Q12">
        <v>0</v>
      </c>
      <c r="R12" s="97"/>
      <c r="S12" s="2"/>
    </row>
    <row r="13" spans="1:26" x14ac:dyDescent="0.25">
      <c r="A13" s="96" t="str">
        <f t="shared" si="0"/>
        <v>AustraliaCommencements447131st revision</v>
      </c>
      <c r="B13" s="3">
        <v>12</v>
      </c>
      <c r="C13" s="2" t="s">
        <v>1</v>
      </c>
      <c r="D13" s="2" t="s">
        <v>78</v>
      </c>
      <c r="E13">
        <v>2022.4</v>
      </c>
      <c r="F13">
        <v>114</v>
      </c>
      <c r="G13" s="70">
        <v>44713</v>
      </c>
      <c r="H13">
        <v>75585</v>
      </c>
      <c r="I13">
        <v>0</v>
      </c>
      <c r="J13" s="2" t="s">
        <v>0</v>
      </c>
      <c r="K13">
        <v>75154</v>
      </c>
      <c r="L13">
        <v>76016</v>
      </c>
      <c r="M13">
        <v>77293</v>
      </c>
      <c r="N13">
        <v>97.8</v>
      </c>
      <c r="O13" s="2" t="s">
        <v>27</v>
      </c>
      <c r="P13">
        <v>74915</v>
      </c>
      <c r="Q13">
        <v>0</v>
      </c>
      <c r="R13" s="97"/>
      <c r="S13" s="2"/>
    </row>
    <row r="14" spans="1:26" x14ac:dyDescent="0.25">
      <c r="A14" s="96" t="str">
        <f t="shared" si="0"/>
        <v>AustraliaCommencements44805Initial</v>
      </c>
      <c r="B14" s="3">
        <v>13</v>
      </c>
      <c r="C14" s="2" t="s">
        <v>1</v>
      </c>
      <c r="D14" s="2" t="s">
        <v>78</v>
      </c>
      <c r="E14">
        <v>2023.1</v>
      </c>
      <c r="F14">
        <v>114</v>
      </c>
      <c r="G14" s="70">
        <v>44805</v>
      </c>
      <c r="H14">
        <v>29418</v>
      </c>
      <c r="I14">
        <v>0</v>
      </c>
      <c r="J14" s="2" t="s">
        <v>31</v>
      </c>
      <c r="K14">
        <v>28468</v>
      </c>
      <c r="L14">
        <v>30368</v>
      </c>
      <c r="M14">
        <v>30820</v>
      </c>
      <c r="N14">
        <v>95.5</v>
      </c>
      <c r="O14" s="2" t="s">
        <v>27</v>
      </c>
      <c r="P14">
        <v>28027</v>
      </c>
      <c r="Q14">
        <v>0</v>
      </c>
      <c r="R14" s="97"/>
      <c r="S14" s="2"/>
    </row>
    <row r="15" spans="1:26" x14ac:dyDescent="0.25">
      <c r="A15" s="96" t="str">
        <f t="shared" si="0"/>
        <v>AustraliaCommencements448051st revision</v>
      </c>
      <c r="B15" s="3">
        <v>14</v>
      </c>
      <c r="C15" s="2" t="s">
        <v>1</v>
      </c>
      <c r="D15" s="2" t="s">
        <v>78</v>
      </c>
      <c r="E15">
        <v>2023.1</v>
      </c>
      <c r="F15">
        <v>115</v>
      </c>
      <c r="G15" s="70">
        <v>44805</v>
      </c>
      <c r="H15">
        <v>30500</v>
      </c>
      <c r="I15">
        <v>0</v>
      </c>
      <c r="J15" s="2" t="s">
        <v>0</v>
      </c>
      <c r="K15">
        <v>30332</v>
      </c>
      <c r="L15">
        <v>30668</v>
      </c>
      <c r="M15">
        <v>30820</v>
      </c>
      <c r="N15">
        <v>99</v>
      </c>
      <c r="O15" s="2" t="s">
        <v>27</v>
      </c>
      <c r="P15">
        <v>30189</v>
      </c>
      <c r="Q15">
        <v>0</v>
      </c>
      <c r="R15" s="97"/>
      <c r="S15" s="2"/>
    </row>
    <row r="16" spans="1:26" x14ac:dyDescent="0.25">
      <c r="A16" s="96" t="str">
        <f t="shared" si="0"/>
        <v>AustraliaCommencements44896Initial</v>
      </c>
      <c r="B16" s="3">
        <v>15</v>
      </c>
      <c r="C16" s="2" t="s">
        <v>1</v>
      </c>
      <c r="D16" s="2" t="s">
        <v>78</v>
      </c>
      <c r="E16">
        <v>2023.2</v>
      </c>
      <c r="F16">
        <v>115</v>
      </c>
      <c r="G16" s="70">
        <v>44896</v>
      </c>
      <c r="H16">
        <v>33744</v>
      </c>
      <c r="I16">
        <v>0</v>
      </c>
      <c r="J16" s="2" t="s">
        <v>31</v>
      </c>
      <c r="K16">
        <v>32556</v>
      </c>
      <c r="L16">
        <v>34932</v>
      </c>
      <c r="M16">
        <v>34397</v>
      </c>
      <c r="N16">
        <v>98.1</v>
      </c>
      <c r="O16" s="2" t="s">
        <v>28</v>
      </c>
      <c r="P16">
        <v>31927</v>
      </c>
      <c r="Q16">
        <v>0</v>
      </c>
      <c r="R16" s="97"/>
      <c r="S16" s="2"/>
    </row>
    <row r="17" spans="1:19" x14ac:dyDescent="0.25">
      <c r="A17" s="96" t="str">
        <f t="shared" si="0"/>
        <v>AustraliaCommencements448961st revision</v>
      </c>
      <c r="B17" s="3">
        <v>16</v>
      </c>
      <c r="C17" s="2" t="s">
        <v>1</v>
      </c>
      <c r="D17" s="2" t="s">
        <v>78</v>
      </c>
      <c r="E17">
        <v>2023.2</v>
      </c>
      <c r="F17">
        <v>116</v>
      </c>
      <c r="G17" s="70">
        <v>44896</v>
      </c>
      <c r="H17">
        <v>34421</v>
      </c>
      <c r="I17">
        <v>0</v>
      </c>
      <c r="J17" s="2" t="s">
        <v>0</v>
      </c>
      <c r="K17">
        <v>33885</v>
      </c>
      <c r="L17">
        <v>34957</v>
      </c>
      <c r="M17">
        <v>34397</v>
      </c>
      <c r="N17">
        <v>100.1</v>
      </c>
      <c r="O17" s="2" t="s">
        <v>28</v>
      </c>
      <c r="P17">
        <v>33933</v>
      </c>
      <c r="Q17">
        <v>0</v>
      </c>
      <c r="R17" s="97"/>
      <c r="S17" s="2"/>
    </row>
    <row r="18" spans="1:19" x14ac:dyDescent="0.25">
      <c r="A18" s="96" t="str">
        <f t="shared" si="0"/>
        <v>AustraliaCompletions44621Initial</v>
      </c>
      <c r="B18" s="3">
        <v>17</v>
      </c>
      <c r="C18" s="2" t="s">
        <v>1</v>
      </c>
      <c r="D18" s="2" t="s">
        <v>79</v>
      </c>
      <c r="E18">
        <v>2022.3</v>
      </c>
      <c r="F18">
        <v>112</v>
      </c>
      <c r="G18" s="70">
        <v>44621</v>
      </c>
      <c r="H18">
        <v>22309</v>
      </c>
      <c r="I18">
        <v>0</v>
      </c>
      <c r="J18" s="2" t="s">
        <v>31</v>
      </c>
      <c r="K18">
        <v>22057</v>
      </c>
      <c r="L18">
        <v>22561</v>
      </c>
      <c r="M18">
        <v>22552</v>
      </c>
      <c r="N18">
        <v>98.9</v>
      </c>
      <c r="O18" s="2" t="s">
        <v>28</v>
      </c>
      <c r="P18">
        <v>21033</v>
      </c>
      <c r="Q18">
        <v>0</v>
      </c>
      <c r="R18" s="97"/>
      <c r="S18" s="2"/>
    </row>
    <row r="19" spans="1:19" x14ac:dyDescent="0.25">
      <c r="A19" s="96" t="str">
        <f t="shared" si="0"/>
        <v>AustraliaCompletions446211st revision</v>
      </c>
      <c r="B19" s="3">
        <v>18</v>
      </c>
      <c r="C19" s="2" t="s">
        <v>1</v>
      </c>
      <c r="D19" s="2" t="s">
        <v>79</v>
      </c>
      <c r="E19">
        <v>2022.3</v>
      </c>
      <c r="F19">
        <v>113</v>
      </c>
      <c r="G19" s="70">
        <v>44621</v>
      </c>
      <c r="H19">
        <v>22592</v>
      </c>
      <c r="I19">
        <v>0</v>
      </c>
      <c r="J19" s="2" t="s">
        <v>0</v>
      </c>
      <c r="K19">
        <v>22447</v>
      </c>
      <c r="L19">
        <v>22737</v>
      </c>
      <c r="M19">
        <v>22552</v>
      </c>
      <c r="N19">
        <v>100.2</v>
      </c>
      <c r="O19" s="2" t="s">
        <v>28</v>
      </c>
      <c r="P19">
        <v>22018</v>
      </c>
      <c r="Q19">
        <v>0</v>
      </c>
      <c r="R19" s="97"/>
      <c r="S19" s="2"/>
    </row>
    <row r="20" spans="1:19" x14ac:dyDescent="0.25">
      <c r="A20" s="96" t="str">
        <f t="shared" si="0"/>
        <v>AustraliaCompletions44713Initial</v>
      </c>
      <c r="B20" s="3">
        <v>19</v>
      </c>
      <c r="C20" s="2" t="s">
        <v>1</v>
      </c>
      <c r="D20" s="2" t="s">
        <v>79</v>
      </c>
      <c r="E20">
        <v>2022.4</v>
      </c>
      <c r="F20">
        <v>113</v>
      </c>
      <c r="G20" s="70">
        <v>44713</v>
      </c>
      <c r="H20">
        <v>20747</v>
      </c>
      <c r="I20">
        <v>0</v>
      </c>
      <c r="J20" s="2" t="s">
        <v>31</v>
      </c>
      <c r="K20">
        <v>20532</v>
      </c>
      <c r="L20">
        <v>20962</v>
      </c>
      <c r="M20">
        <v>20833</v>
      </c>
      <c r="N20">
        <v>99.6</v>
      </c>
      <c r="O20" s="2" t="s">
        <v>28</v>
      </c>
      <c r="P20">
        <v>19564</v>
      </c>
      <c r="Q20">
        <v>0</v>
      </c>
      <c r="R20" s="97"/>
      <c r="S20" s="2"/>
    </row>
    <row r="21" spans="1:19" x14ac:dyDescent="0.25">
      <c r="A21" s="96" t="str">
        <f t="shared" si="0"/>
        <v>AustraliaCompletions447131st revision</v>
      </c>
      <c r="B21" s="3">
        <v>20</v>
      </c>
      <c r="C21" s="2" t="s">
        <v>1</v>
      </c>
      <c r="D21" s="2" t="s">
        <v>79</v>
      </c>
      <c r="E21">
        <v>2022.4</v>
      </c>
      <c r="F21">
        <v>114</v>
      </c>
      <c r="G21" s="70">
        <v>44713</v>
      </c>
      <c r="H21">
        <v>20953</v>
      </c>
      <c r="I21">
        <v>0</v>
      </c>
      <c r="J21" s="2" t="s">
        <v>0</v>
      </c>
      <c r="K21">
        <v>20815</v>
      </c>
      <c r="L21">
        <v>21091</v>
      </c>
      <c r="M21">
        <v>20833</v>
      </c>
      <c r="N21">
        <v>100.6</v>
      </c>
      <c r="O21" s="2" t="s">
        <v>28</v>
      </c>
      <c r="P21">
        <v>20409</v>
      </c>
      <c r="Q21">
        <v>0</v>
      </c>
      <c r="R21" s="97"/>
      <c r="S21" s="2"/>
    </row>
    <row r="22" spans="1:19" x14ac:dyDescent="0.25">
      <c r="A22" s="96" t="str">
        <f t="shared" si="0"/>
        <v>AustraliaCompletions44805Initial</v>
      </c>
      <c r="B22" s="3">
        <v>21</v>
      </c>
      <c r="C22" s="2" t="s">
        <v>1</v>
      </c>
      <c r="D22" s="2" t="s">
        <v>79</v>
      </c>
      <c r="E22">
        <v>2023.1</v>
      </c>
      <c r="F22">
        <v>114</v>
      </c>
      <c r="G22" s="70">
        <v>44805</v>
      </c>
      <c r="H22">
        <v>24655</v>
      </c>
      <c r="I22">
        <v>0</v>
      </c>
      <c r="J22" s="2" t="s">
        <v>31</v>
      </c>
      <c r="K22">
        <v>24391</v>
      </c>
      <c r="L22">
        <v>24919</v>
      </c>
      <c r="M22">
        <v>24264</v>
      </c>
      <c r="N22">
        <v>101.6</v>
      </c>
      <c r="O22" s="2" t="s">
        <v>27</v>
      </c>
      <c r="P22">
        <v>23191</v>
      </c>
      <c r="Q22">
        <v>0</v>
      </c>
      <c r="R22" s="97"/>
      <c r="S22" s="2"/>
    </row>
    <row r="23" spans="1:19" x14ac:dyDescent="0.25">
      <c r="A23" s="96" t="str">
        <f t="shared" si="0"/>
        <v>AustraliaCompletions448051st revision</v>
      </c>
      <c r="B23" s="3">
        <v>22</v>
      </c>
      <c r="C23" s="2" t="s">
        <v>1</v>
      </c>
      <c r="D23" s="2" t="s">
        <v>79</v>
      </c>
      <c r="E23">
        <v>2023.1</v>
      </c>
      <c r="F23">
        <v>115</v>
      </c>
      <c r="G23" s="70">
        <v>44805</v>
      </c>
      <c r="H23">
        <v>24475</v>
      </c>
      <c r="I23">
        <v>0</v>
      </c>
      <c r="J23" s="2" t="s">
        <v>0</v>
      </c>
      <c r="K23">
        <v>24279</v>
      </c>
      <c r="L23">
        <v>24671</v>
      </c>
      <c r="M23">
        <v>24264</v>
      </c>
      <c r="N23">
        <v>100.9</v>
      </c>
      <c r="O23" s="2" t="s">
        <v>27</v>
      </c>
      <c r="P23">
        <v>23806</v>
      </c>
      <c r="Q23">
        <v>0</v>
      </c>
      <c r="R23" s="97"/>
      <c r="S23" s="2"/>
    </row>
    <row r="24" spans="1:19" x14ac:dyDescent="0.25">
      <c r="A24" s="96" t="str">
        <f t="shared" si="0"/>
        <v>AustraliaCompletions44896Initial</v>
      </c>
      <c r="B24" s="3">
        <v>23</v>
      </c>
      <c r="C24" s="2" t="s">
        <v>1</v>
      </c>
      <c r="D24" s="2" t="s">
        <v>79</v>
      </c>
      <c r="E24">
        <v>2023.2</v>
      </c>
      <c r="F24">
        <v>115</v>
      </c>
      <c r="G24" s="70">
        <v>44896</v>
      </c>
      <c r="H24">
        <v>32225</v>
      </c>
      <c r="I24">
        <v>0</v>
      </c>
      <c r="J24" s="2" t="s">
        <v>31</v>
      </c>
      <c r="K24">
        <v>31839</v>
      </c>
      <c r="L24">
        <v>32611</v>
      </c>
      <c r="M24">
        <v>32180</v>
      </c>
      <c r="N24">
        <v>100.1</v>
      </c>
      <c r="O24" s="2" t="s">
        <v>28</v>
      </c>
      <c r="P24">
        <v>30268</v>
      </c>
      <c r="Q24">
        <v>0</v>
      </c>
      <c r="R24" s="97"/>
      <c r="S24" s="2"/>
    </row>
    <row r="25" spans="1:19" x14ac:dyDescent="0.25">
      <c r="A25" s="96" t="str">
        <f t="shared" si="0"/>
        <v>AustraliaCompletions448961st revision</v>
      </c>
      <c r="B25" s="3">
        <v>24</v>
      </c>
      <c r="C25" s="2" t="s">
        <v>1</v>
      </c>
      <c r="D25" s="2" t="s">
        <v>79</v>
      </c>
      <c r="E25">
        <v>2023.2</v>
      </c>
      <c r="F25">
        <v>116</v>
      </c>
      <c r="G25" s="70">
        <v>44896</v>
      </c>
      <c r="H25">
        <v>32293</v>
      </c>
      <c r="I25">
        <v>0</v>
      </c>
      <c r="J25" s="2" t="s">
        <v>0</v>
      </c>
      <c r="K25">
        <v>32047</v>
      </c>
      <c r="L25">
        <v>32539</v>
      </c>
      <c r="M25">
        <v>32180</v>
      </c>
      <c r="N25">
        <v>100.4</v>
      </c>
      <c r="O25" s="2" t="s">
        <v>28</v>
      </c>
      <c r="P25">
        <v>31365</v>
      </c>
      <c r="Q25">
        <v>0</v>
      </c>
      <c r="R25" s="97"/>
      <c r="S25" s="2"/>
    </row>
    <row r="26" spans="1:19" x14ac:dyDescent="0.25">
      <c r="A26" s="96" t="str">
        <f t="shared" si="0"/>
        <v>AustraliaIn-training44256Initial</v>
      </c>
      <c r="B26" s="3">
        <v>25</v>
      </c>
      <c r="C26" s="2" t="s">
        <v>1</v>
      </c>
      <c r="D26" s="2" t="s">
        <v>80</v>
      </c>
      <c r="E26">
        <v>2021.3</v>
      </c>
      <c r="F26">
        <v>108</v>
      </c>
      <c r="G26" s="70">
        <v>44256</v>
      </c>
      <c r="H26">
        <v>329580</v>
      </c>
      <c r="I26">
        <v>0</v>
      </c>
      <c r="J26" s="2" t="s">
        <v>31</v>
      </c>
      <c r="K26">
        <v>328049</v>
      </c>
      <c r="L26">
        <v>331111</v>
      </c>
      <c r="M26">
        <v>330737</v>
      </c>
      <c r="N26">
        <v>99.7</v>
      </c>
      <c r="O26" s="2" t="s">
        <v>28</v>
      </c>
      <c r="P26">
        <v>334190</v>
      </c>
      <c r="Q26">
        <v>0</v>
      </c>
      <c r="R26" s="97"/>
      <c r="S26" s="2"/>
    </row>
    <row r="27" spans="1:19" x14ac:dyDescent="0.25">
      <c r="A27" s="96" t="str">
        <f t="shared" si="0"/>
        <v>AustraliaIn-training442561st revision</v>
      </c>
      <c r="B27" s="3">
        <v>26</v>
      </c>
      <c r="C27" s="2" t="s">
        <v>1</v>
      </c>
      <c r="D27" s="2" t="s">
        <v>80</v>
      </c>
      <c r="E27">
        <v>2021.3</v>
      </c>
      <c r="F27">
        <v>109</v>
      </c>
      <c r="G27" s="70">
        <v>44256</v>
      </c>
      <c r="H27">
        <v>331741</v>
      </c>
      <c r="I27">
        <v>0</v>
      </c>
      <c r="J27" s="2" t="s">
        <v>0</v>
      </c>
      <c r="K27">
        <v>330656</v>
      </c>
      <c r="L27">
        <v>332826</v>
      </c>
      <c r="M27">
        <v>330737</v>
      </c>
      <c r="N27">
        <v>100.3</v>
      </c>
      <c r="O27" s="2" t="s">
        <v>28</v>
      </c>
      <c r="P27">
        <v>335126</v>
      </c>
      <c r="Q27">
        <v>0</v>
      </c>
      <c r="R27" s="97"/>
      <c r="S27" s="2"/>
    </row>
    <row r="28" spans="1:19" x14ac:dyDescent="0.25">
      <c r="A28" s="96" t="str">
        <f t="shared" si="0"/>
        <v>AustraliaIn-training44348Initial</v>
      </c>
      <c r="B28" s="3">
        <v>27</v>
      </c>
      <c r="C28" s="2" t="s">
        <v>1</v>
      </c>
      <c r="D28" s="2" t="s">
        <v>80</v>
      </c>
      <c r="E28">
        <v>2021.4</v>
      </c>
      <c r="F28">
        <v>109</v>
      </c>
      <c r="G28" s="70">
        <v>44348</v>
      </c>
      <c r="H28">
        <v>341382</v>
      </c>
      <c r="I28">
        <v>0</v>
      </c>
      <c r="J28" s="2" t="s">
        <v>31</v>
      </c>
      <c r="K28">
        <v>339038</v>
      </c>
      <c r="L28">
        <v>343726</v>
      </c>
      <c r="M28">
        <v>341335</v>
      </c>
      <c r="N28">
        <v>100</v>
      </c>
      <c r="O28" s="2" t="s">
        <v>28</v>
      </c>
      <c r="P28">
        <v>347243</v>
      </c>
      <c r="Q28">
        <v>0</v>
      </c>
      <c r="R28" s="97"/>
      <c r="S28" s="2"/>
    </row>
    <row r="29" spans="1:19" x14ac:dyDescent="0.25">
      <c r="A29" s="96" t="str">
        <f t="shared" si="0"/>
        <v>AustraliaIn-training443481st revision</v>
      </c>
      <c r="B29" s="3">
        <v>28</v>
      </c>
      <c r="C29" s="2" t="s">
        <v>1</v>
      </c>
      <c r="D29" s="2" t="s">
        <v>80</v>
      </c>
      <c r="E29">
        <v>2021.4</v>
      </c>
      <c r="F29">
        <v>110</v>
      </c>
      <c r="G29" s="70">
        <v>44348</v>
      </c>
      <c r="H29">
        <v>342309</v>
      </c>
      <c r="I29">
        <v>0</v>
      </c>
      <c r="J29" s="2" t="s">
        <v>0</v>
      </c>
      <c r="K29">
        <v>341211</v>
      </c>
      <c r="L29">
        <v>343407</v>
      </c>
      <c r="M29">
        <v>341335</v>
      </c>
      <c r="N29">
        <v>100.3</v>
      </c>
      <c r="O29" s="2" t="s">
        <v>28</v>
      </c>
      <c r="P29">
        <v>346291</v>
      </c>
      <c r="Q29">
        <v>0</v>
      </c>
      <c r="R29" s="97"/>
      <c r="S29" s="2"/>
    </row>
    <row r="30" spans="1:19" x14ac:dyDescent="0.25">
      <c r="A30" s="96" t="str">
        <f t="shared" si="0"/>
        <v>AustraliaIn-training44440Initial</v>
      </c>
      <c r="B30" s="3">
        <v>29</v>
      </c>
      <c r="C30" s="2" t="s">
        <v>1</v>
      </c>
      <c r="D30" s="2" t="s">
        <v>80</v>
      </c>
      <c r="E30">
        <v>2022.1</v>
      </c>
      <c r="F30">
        <v>110</v>
      </c>
      <c r="G30" s="70">
        <v>44440</v>
      </c>
      <c r="H30">
        <v>352026</v>
      </c>
      <c r="I30">
        <v>0</v>
      </c>
      <c r="J30" s="2" t="s">
        <v>31</v>
      </c>
      <c r="K30">
        <v>349801</v>
      </c>
      <c r="L30">
        <v>354251</v>
      </c>
      <c r="M30">
        <v>352442</v>
      </c>
      <c r="N30">
        <v>99.9</v>
      </c>
      <c r="O30" s="2" t="s">
        <v>28</v>
      </c>
      <c r="P30">
        <v>358528</v>
      </c>
      <c r="Q30">
        <v>0</v>
      </c>
      <c r="R30" s="97"/>
      <c r="S30" s="2"/>
    </row>
    <row r="31" spans="1:19" x14ac:dyDescent="0.25">
      <c r="A31" s="96" t="str">
        <f t="shared" si="0"/>
        <v>AustraliaIn-training444401st revision</v>
      </c>
      <c r="B31" s="3">
        <v>30</v>
      </c>
      <c r="C31" s="2" t="s">
        <v>1</v>
      </c>
      <c r="D31" s="2" t="s">
        <v>80</v>
      </c>
      <c r="E31">
        <v>2022.1</v>
      </c>
      <c r="F31">
        <v>111</v>
      </c>
      <c r="G31" s="70">
        <v>44440</v>
      </c>
      <c r="H31">
        <v>353136</v>
      </c>
      <c r="I31">
        <v>0</v>
      </c>
      <c r="J31" s="2" t="s">
        <v>0</v>
      </c>
      <c r="K31">
        <v>352050</v>
      </c>
      <c r="L31">
        <v>354222</v>
      </c>
      <c r="M31">
        <v>352442</v>
      </c>
      <c r="N31">
        <v>100.2</v>
      </c>
      <c r="O31" s="2" t="s">
        <v>28</v>
      </c>
      <c r="P31">
        <v>357548</v>
      </c>
      <c r="Q31">
        <v>0</v>
      </c>
      <c r="R31" s="97"/>
      <c r="S31" s="2"/>
    </row>
    <row r="32" spans="1:19" x14ac:dyDescent="0.25">
      <c r="A32" s="96" t="str">
        <f t="shared" si="0"/>
        <v>AustraliaIn-training44531Initial</v>
      </c>
      <c r="B32" s="3">
        <v>31</v>
      </c>
      <c r="C32" s="2" t="s">
        <v>1</v>
      </c>
      <c r="D32" s="2" t="s">
        <v>80</v>
      </c>
      <c r="E32">
        <v>2022.2</v>
      </c>
      <c r="F32">
        <v>111</v>
      </c>
      <c r="G32" s="70">
        <v>44531</v>
      </c>
      <c r="H32">
        <v>349237</v>
      </c>
      <c r="I32">
        <v>0</v>
      </c>
      <c r="J32" s="2" t="s">
        <v>31</v>
      </c>
      <c r="K32">
        <v>346788</v>
      </c>
      <c r="L32">
        <v>351686</v>
      </c>
      <c r="M32">
        <v>349205</v>
      </c>
      <c r="N32">
        <v>100</v>
      </c>
      <c r="O32" s="2" t="s">
        <v>28</v>
      </c>
      <c r="P32">
        <v>356902</v>
      </c>
      <c r="Q32">
        <v>0</v>
      </c>
      <c r="R32" s="97"/>
      <c r="S32" s="2"/>
    </row>
    <row r="33" spans="1:19" x14ac:dyDescent="0.25">
      <c r="A33" s="96" t="str">
        <f t="shared" si="0"/>
        <v>AustraliaIn-training445311st revision</v>
      </c>
      <c r="B33" s="3">
        <v>32</v>
      </c>
      <c r="C33" s="2" t="s">
        <v>1</v>
      </c>
      <c r="D33" s="2" t="s">
        <v>80</v>
      </c>
      <c r="E33">
        <v>2022.2</v>
      </c>
      <c r="F33">
        <v>112</v>
      </c>
      <c r="G33" s="70">
        <v>44531</v>
      </c>
      <c r="H33">
        <v>350427</v>
      </c>
      <c r="I33">
        <v>0</v>
      </c>
      <c r="J33" s="2" t="s">
        <v>0</v>
      </c>
      <c r="K33">
        <v>349210</v>
      </c>
      <c r="L33">
        <v>351644</v>
      </c>
      <c r="M33">
        <v>349205</v>
      </c>
      <c r="N33">
        <v>100.3</v>
      </c>
      <c r="O33" s="2" t="s">
        <v>28</v>
      </c>
      <c r="P33">
        <v>355634</v>
      </c>
      <c r="Q33">
        <v>0</v>
      </c>
      <c r="R33" s="97"/>
      <c r="S33" s="2"/>
    </row>
    <row r="34" spans="1:19" x14ac:dyDescent="0.25">
      <c r="A34" s="96" t="str">
        <f t="shared" si="0"/>
        <v>Australian Capital TerritoryCancellations/withdrawals44256Initial</v>
      </c>
      <c r="B34" s="3">
        <v>33</v>
      </c>
      <c r="C34" s="2" t="s">
        <v>2</v>
      </c>
      <c r="D34" s="2" t="s">
        <v>77</v>
      </c>
      <c r="E34">
        <v>2021.3</v>
      </c>
      <c r="F34">
        <v>108</v>
      </c>
      <c r="G34" s="70">
        <v>44256</v>
      </c>
      <c r="H34">
        <v>497</v>
      </c>
      <c r="I34">
        <v>0</v>
      </c>
      <c r="J34" s="2" t="s">
        <v>31</v>
      </c>
      <c r="K34">
        <v>490</v>
      </c>
      <c r="L34">
        <v>504</v>
      </c>
      <c r="M34">
        <v>496</v>
      </c>
      <c r="N34">
        <v>100.2</v>
      </c>
      <c r="O34" s="2" t="s">
        <v>28</v>
      </c>
      <c r="P34">
        <v>497</v>
      </c>
      <c r="Q34">
        <v>0</v>
      </c>
      <c r="R34" s="97"/>
      <c r="S34" s="2"/>
    </row>
    <row r="35" spans="1:19" x14ac:dyDescent="0.25">
      <c r="A35" s="96" t="str">
        <f t="shared" si="0"/>
        <v>Australian Capital TerritoryCancellations/withdrawals442561st revision</v>
      </c>
      <c r="B35" s="3">
        <v>34</v>
      </c>
      <c r="C35" s="2" t="s">
        <v>2</v>
      </c>
      <c r="D35" s="2" t="s">
        <v>77</v>
      </c>
      <c r="E35">
        <v>2021.3</v>
      </c>
      <c r="F35">
        <v>109</v>
      </c>
      <c r="G35" s="70">
        <v>44256</v>
      </c>
      <c r="H35">
        <v>497</v>
      </c>
      <c r="I35">
        <v>0</v>
      </c>
      <c r="J35" s="2" t="s">
        <v>0</v>
      </c>
      <c r="K35">
        <v>493</v>
      </c>
      <c r="L35">
        <v>501</v>
      </c>
      <c r="M35">
        <v>496</v>
      </c>
      <c r="N35">
        <v>100.2</v>
      </c>
      <c r="O35" s="2" t="s">
        <v>28</v>
      </c>
      <c r="P35">
        <v>497</v>
      </c>
      <c r="Q35">
        <v>0</v>
      </c>
      <c r="R35" s="97"/>
      <c r="S35" s="2"/>
    </row>
    <row r="36" spans="1:19" x14ac:dyDescent="0.25">
      <c r="A36" s="96" t="str">
        <f t="shared" si="0"/>
        <v>Australian Capital TerritoryCancellations/withdrawals44348Initial</v>
      </c>
      <c r="B36" s="3">
        <v>35</v>
      </c>
      <c r="C36" s="2" t="s">
        <v>2</v>
      </c>
      <c r="D36" s="2" t="s">
        <v>77</v>
      </c>
      <c r="E36">
        <v>2021.4</v>
      </c>
      <c r="F36">
        <v>109</v>
      </c>
      <c r="G36" s="70">
        <v>44348</v>
      </c>
      <c r="H36">
        <v>567</v>
      </c>
      <c r="I36">
        <v>0</v>
      </c>
      <c r="J36" s="2" t="s">
        <v>31</v>
      </c>
      <c r="K36">
        <v>560</v>
      </c>
      <c r="L36">
        <v>574</v>
      </c>
      <c r="M36">
        <v>567</v>
      </c>
      <c r="N36">
        <v>100</v>
      </c>
      <c r="O36" s="2" t="s">
        <v>28</v>
      </c>
      <c r="P36">
        <v>567</v>
      </c>
      <c r="Q36">
        <v>0</v>
      </c>
      <c r="R36" s="97"/>
      <c r="S36" s="2"/>
    </row>
    <row r="37" spans="1:19" x14ac:dyDescent="0.25">
      <c r="A37" s="96" t="str">
        <f t="shared" si="0"/>
        <v>Australian Capital TerritoryCancellations/withdrawals443481st revision</v>
      </c>
      <c r="B37" s="3">
        <v>36</v>
      </c>
      <c r="C37" s="2" t="s">
        <v>2</v>
      </c>
      <c r="D37" s="2" t="s">
        <v>77</v>
      </c>
      <c r="E37">
        <v>2021.4</v>
      </c>
      <c r="F37">
        <v>110</v>
      </c>
      <c r="G37" s="70">
        <v>44348</v>
      </c>
      <c r="H37">
        <v>567</v>
      </c>
      <c r="I37">
        <v>0</v>
      </c>
      <c r="J37" s="2" t="s">
        <v>0</v>
      </c>
      <c r="K37">
        <v>562</v>
      </c>
      <c r="L37">
        <v>572</v>
      </c>
      <c r="M37">
        <v>567</v>
      </c>
      <c r="N37">
        <v>100</v>
      </c>
      <c r="O37" s="2" t="s">
        <v>28</v>
      </c>
      <c r="P37">
        <v>567</v>
      </c>
      <c r="Q37">
        <v>0</v>
      </c>
      <c r="R37" s="97"/>
      <c r="S37" s="2"/>
    </row>
    <row r="38" spans="1:19" x14ac:dyDescent="0.25">
      <c r="A38" s="96" t="str">
        <f t="shared" si="0"/>
        <v>Australian Capital TerritoryCancellations/withdrawals44440Initial</v>
      </c>
      <c r="B38" s="3">
        <v>37</v>
      </c>
      <c r="C38" s="2" t="s">
        <v>2</v>
      </c>
      <c r="D38" s="2" t="s">
        <v>77</v>
      </c>
      <c r="E38">
        <v>2022.1</v>
      </c>
      <c r="F38">
        <v>110</v>
      </c>
      <c r="G38" s="70">
        <v>44440</v>
      </c>
      <c r="H38">
        <v>568</v>
      </c>
      <c r="I38">
        <v>0</v>
      </c>
      <c r="J38" s="2" t="s">
        <v>31</v>
      </c>
      <c r="K38">
        <v>561</v>
      </c>
      <c r="L38">
        <v>575</v>
      </c>
      <c r="M38">
        <v>567</v>
      </c>
      <c r="N38">
        <v>100.2</v>
      </c>
      <c r="O38" s="2" t="s">
        <v>28</v>
      </c>
      <c r="P38">
        <v>568</v>
      </c>
      <c r="Q38">
        <v>0</v>
      </c>
      <c r="R38" s="97"/>
      <c r="S38" s="2"/>
    </row>
    <row r="39" spans="1:19" x14ac:dyDescent="0.25">
      <c r="A39" s="96" t="str">
        <f t="shared" si="0"/>
        <v>Australian Capital TerritoryCancellations/withdrawals444401st revision</v>
      </c>
      <c r="B39" s="3">
        <v>38</v>
      </c>
      <c r="C39" s="2" t="s">
        <v>2</v>
      </c>
      <c r="D39" s="2" t="s">
        <v>77</v>
      </c>
      <c r="E39">
        <v>2022.1</v>
      </c>
      <c r="F39">
        <v>111</v>
      </c>
      <c r="G39" s="70">
        <v>44440</v>
      </c>
      <c r="H39">
        <v>568</v>
      </c>
      <c r="I39">
        <v>0</v>
      </c>
      <c r="J39" s="2" t="s">
        <v>0</v>
      </c>
      <c r="K39">
        <v>563</v>
      </c>
      <c r="L39">
        <v>573</v>
      </c>
      <c r="M39">
        <v>567</v>
      </c>
      <c r="N39">
        <v>100.2</v>
      </c>
      <c r="O39" s="2" t="s">
        <v>28</v>
      </c>
      <c r="P39">
        <v>568</v>
      </c>
      <c r="Q39">
        <v>0</v>
      </c>
      <c r="R39" s="97"/>
      <c r="S39" s="2"/>
    </row>
    <row r="40" spans="1:19" x14ac:dyDescent="0.25">
      <c r="A40" s="96" t="str">
        <f t="shared" si="0"/>
        <v>Australian Capital TerritoryCancellations/withdrawals44531Initial</v>
      </c>
      <c r="B40" s="3">
        <v>39</v>
      </c>
      <c r="C40" s="2" t="s">
        <v>2</v>
      </c>
      <c r="D40" s="2" t="s">
        <v>77</v>
      </c>
      <c r="E40">
        <v>2022.2</v>
      </c>
      <c r="F40">
        <v>111</v>
      </c>
      <c r="G40" s="70">
        <v>44531</v>
      </c>
      <c r="H40">
        <v>511</v>
      </c>
      <c r="I40">
        <v>0</v>
      </c>
      <c r="J40" s="2" t="s">
        <v>31</v>
      </c>
      <c r="K40">
        <v>505</v>
      </c>
      <c r="L40">
        <v>517</v>
      </c>
      <c r="M40">
        <v>511</v>
      </c>
      <c r="N40">
        <v>100</v>
      </c>
      <c r="O40" s="2" t="s">
        <v>28</v>
      </c>
      <c r="P40">
        <v>511</v>
      </c>
      <c r="Q40">
        <v>0</v>
      </c>
      <c r="R40" s="97"/>
      <c r="S40" s="2"/>
    </row>
    <row r="41" spans="1:19" x14ac:dyDescent="0.25">
      <c r="A41" s="96" t="str">
        <f t="shared" si="0"/>
        <v>Australian Capital TerritoryCancellations/withdrawals445311st revision</v>
      </c>
      <c r="B41" s="3">
        <v>40</v>
      </c>
      <c r="C41" s="2" t="s">
        <v>2</v>
      </c>
      <c r="D41" s="2" t="s">
        <v>77</v>
      </c>
      <c r="E41">
        <v>2022.2</v>
      </c>
      <c r="F41">
        <v>112</v>
      </c>
      <c r="G41" s="70">
        <v>44531</v>
      </c>
      <c r="H41">
        <v>511</v>
      </c>
      <c r="I41">
        <v>0</v>
      </c>
      <c r="J41" s="2" t="s">
        <v>0</v>
      </c>
      <c r="K41">
        <v>507</v>
      </c>
      <c r="L41">
        <v>515</v>
      </c>
      <c r="M41">
        <v>511</v>
      </c>
      <c r="N41">
        <v>100</v>
      </c>
      <c r="O41" s="2" t="s">
        <v>28</v>
      </c>
      <c r="P41">
        <v>511</v>
      </c>
      <c r="Q41">
        <v>0</v>
      </c>
      <c r="R41" s="97"/>
      <c r="S41" s="2"/>
    </row>
    <row r="42" spans="1:19" x14ac:dyDescent="0.25">
      <c r="A42" s="96" t="str">
        <f t="shared" si="0"/>
        <v>Australian Capital TerritoryCommencements44621Initial</v>
      </c>
      <c r="B42" s="3">
        <v>41</v>
      </c>
      <c r="C42" s="2" t="s">
        <v>2</v>
      </c>
      <c r="D42" s="2" t="s">
        <v>78</v>
      </c>
      <c r="E42">
        <v>2022.3</v>
      </c>
      <c r="F42">
        <v>112</v>
      </c>
      <c r="G42" s="70">
        <v>44621</v>
      </c>
      <c r="H42">
        <v>1665</v>
      </c>
      <c r="I42">
        <v>0</v>
      </c>
      <c r="J42" s="2" t="s">
        <v>31</v>
      </c>
      <c r="K42">
        <v>1538</v>
      </c>
      <c r="L42">
        <v>1792</v>
      </c>
      <c r="M42">
        <v>1605</v>
      </c>
      <c r="N42">
        <v>103.7</v>
      </c>
      <c r="O42" s="2" t="s">
        <v>28</v>
      </c>
      <c r="P42">
        <v>1560</v>
      </c>
      <c r="Q42">
        <v>0</v>
      </c>
      <c r="R42" s="97"/>
      <c r="S42" s="2"/>
    </row>
    <row r="43" spans="1:19" x14ac:dyDescent="0.25">
      <c r="A43" s="96" t="str">
        <f t="shared" si="0"/>
        <v>Australian Capital TerritoryCommencements446211st revision</v>
      </c>
      <c r="B43" s="3">
        <v>42</v>
      </c>
      <c r="C43" s="2" t="s">
        <v>2</v>
      </c>
      <c r="D43" s="2" t="s">
        <v>78</v>
      </c>
      <c r="E43">
        <v>2022.3</v>
      </c>
      <c r="F43">
        <v>113</v>
      </c>
      <c r="G43" s="70">
        <v>44621</v>
      </c>
      <c r="H43">
        <v>1627</v>
      </c>
      <c r="I43">
        <v>0</v>
      </c>
      <c r="J43" s="2" t="s">
        <v>0</v>
      </c>
      <c r="K43">
        <v>1598</v>
      </c>
      <c r="L43">
        <v>1656</v>
      </c>
      <c r="M43">
        <v>1605</v>
      </c>
      <c r="N43">
        <v>101.4</v>
      </c>
      <c r="O43" s="2" t="s">
        <v>28</v>
      </c>
      <c r="P43">
        <v>1596</v>
      </c>
      <c r="Q43">
        <v>0</v>
      </c>
      <c r="R43" s="97"/>
      <c r="S43" s="2"/>
    </row>
    <row r="44" spans="1:19" x14ac:dyDescent="0.25">
      <c r="A44" s="96" t="str">
        <f t="shared" si="0"/>
        <v>Australian Capital TerritoryCommencements44713Initial</v>
      </c>
      <c r="B44" s="3">
        <v>43</v>
      </c>
      <c r="C44" s="2" t="s">
        <v>2</v>
      </c>
      <c r="D44" s="2" t="s">
        <v>78</v>
      </c>
      <c r="E44">
        <v>2022.4</v>
      </c>
      <c r="F44">
        <v>113</v>
      </c>
      <c r="G44" s="70">
        <v>44713</v>
      </c>
      <c r="H44">
        <v>1405</v>
      </c>
      <c r="I44">
        <v>0</v>
      </c>
      <c r="J44" s="2" t="s">
        <v>31</v>
      </c>
      <c r="K44">
        <v>1318</v>
      </c>
      <c r="L44">
        <v>1492</v>
      </c>
      <c r="M44">
        <v>1356</v>
      </c>
      <c r="N44">
        <v>103.6</v>
      </c>
      <c r="O44" s="2" t="s">
        <v>28</v>
      </c>
      <c r="P44">
        <v>1311</v>
      </c>
      <c r="Q44">
        <v>0</v>
      </c>
      <c r="R44" s="97"/>
      <c r="S44" s="2"/>
    </row>
    <row r="45" spans="1:19" x14ac:dyDescent="0.25">
      <c r="A45" s="96" t="str">
        <f t="shared" si="0"/>
        <v>Australian Capital TerritoryCommencements447131st revision</v>
      </c>
      <c r="B45" s="3">
        <v>44</v>
      </c>
      <c r="C45" s="2" t="s">
        <v>2</v>
      </c>
      <c r="D45" s="2" t="s">
        <v>78</v>
      </c>
      <c r="E45">
        <v>2022.4</v>
      </c>
      <c r="F45">
        <v>114</v>
      </c>
      <c r="G45" s="70">
        <v>44713</v>
      </c>
      <c r="H45">
        <v>1373</v>
      </c>
      <c r="I45">
        <v>0</v>
      </c>
      <c r="J45" s="2" t="s">
        <v>0</v>
      </c>
      <c r="K45">
        <v>1341</v>
      </c>
      <c r="L45">
        <v>1405</v>
      </c>
      <c r="M45">
        <v>1356</v>
      </c>
      <c r="N45">
        <v>101.3</v>
      </c>
      <c r="O45" s="2" t="s">
        <v>28</v>
      </c>
      <c r="P45">
        <v>1349</v>
      </c>
      <c r="Q45">
        <v>0</v>
      </c>
      <c r="R45" s="97"/>
      <c r="S45" s="2"/>
    </row>
    <row r="46" spans="1:19" x14ac:dyDescent="0.25">
      <c r="A46" s="96" t="str">
        <f t="shared" si="0"/>
        <v>Australian Capital TerritoryCommencements44805Initial</v>
      </c>
      <c r="B46" s="3">
        <v>45</v>
      </c>
      <c r="C46" s="2" t="s">
        <v>2</v>
      </c>
      <c r="D46" s="2" t="s">
        <v>78</v>
      </c>
      <c r="E46">
        <v>2023.1</v>
      </c>
      <c r="F46">
        <v>114</v>
      </c>
      <c r="G46" s="70">
        <v>44805</v>
      </c>
      <c r="H46">
        <v>725</v>
      </c>
      <c r="I46">
        <v>0</v>
      </c>
      <c r="J46" s="2" t="s">
        <v>31</v>
      </c>
      <c r="K46">
        <v>677</v>
      </c>
      <c r="L46">
        <v>773</v>
      </c>
      <c r="M46">
        <v>690</v>
      </c>
      <c r="N46">
        <v>105.1</v>
      </c>
      <c r="O46" s="2" t="s">
        <v>28</v>
      </c>
      <c r="P46">
        <v>678</v>
      </c>
      <c r="Q46">
        <v>0</v>
      </c>
      <c r="R46" s="97"/>
      <c r="S46" s="2"/>
    </row>
    <row r="47" spans="1:19" x14ac:dyDescent="0.25">
      <c r="A47" s="96" t="str">
        <f t="shared" si="0"/>
        <v>Australian Capital TerritoryCommencements448051st revision</v>
      </c>
      <c r="B47" s="3">
        <v>46</v>
      </c>
      <c r="C47" s="2" t="s">
        <v>2</v>
      </c>
      <c r="D47" s="2" t="s">
        <v>78</v>
      </c>
      <c r="E47">
        <v>2023.1</v>
      </c>
      <c r="F47">
        <v>115</v>
      </c>
      <c r="G47" s="70">
        <v>44805</v>
      </c>
      <c r="H47">
        <v>696</v>
      </c>
      <c r="I47">
        <v>0</v>
      </c>
      <c r="J47" s="2" t="s">
        <v>0</v>
      </c>
      <c r="K47">
        <v>679</v>
      </c>
      <c r="L47">
        <v>713</v>
      </c>
      <c r="M47">
        <v>690</v>
      </c>
      <c r="N47">
        <v>100.9</v>
      </c>
      <c r="O47" s="2" t="s">
        <v>28</v>
      </c>
      <c r="P47">
        <v>685</v>
      </c>
      <c r="Q47">
        <v>0</v>
      </c>
      <c r="R47" s="97"/>
      <c r="S47" s="2"/>
    </row>
    <row r="48" spans="1:19" x14ac:dyDescent="0.25">
      <c r="A48" s="96" t="str">
        <f t="shared" si="0"/>
        <v>Australian Capital TerritoryCommencements44896Initial</v>
      </c>
      <c r="B48" s="3">
        <v>47</v>
      </c>
      <c r="C48" s="2" t="s">
        <v>2</v>
      </c>
      <c r="D48" s="2" t="s">
        <v>78</v>
      </c>
      <c r="E48">
        <v>2023.2</v>
      </c>
      <c r="F48">
        <v>115</v>
      </c>
      <c r="G48" s="70">
        <v>44896</v>
      </c>
      <c r="H48">
        <v>814</v>
      </c>
      <c r="I48">
        <v>0</v>
      </c>
      <c r="J48" s="2" t="s">
        <v>31</v>
      </c>
      <c r="K48">
        <v>752</v>
      </c>
      <c r="L48">
        <v>876</v>
      </c>
      <c r="M48">
        <v>777</v>
      </c>
      <c r="N48">
        <v>104.8</v>
      </c>
      <c r="O48" s="2" t="s">
        <v>28</v>
      </c>
      <c r="P48">
        <v>764</v>
      </c>
      <c r="Q48">
        <v>0</v>
      </c>
      <c r="R48" s="97"/>
      <c r="S48" s="2"/>
    </row>
    <row r="49" spans="1:19" x14ac:dyDescent="0.25">
      <c r="A49" s="96" t="str">
        <f t="shared" si="0"/>
        <v>Australian Capital TerritoryCommencements448961st revision</v>
      </c>
      <c r="B49" s="3">
        <v>48</v>
      </c>
      <c r="C49" s="2" t="s">
        <v>2</v>
      </c>
      <c r="D49" s="2" t="s">
        <v>78</v>
      </c>
      <c r="E49">
        <v>2023.2</v>
      </c>
      <c r="F49">
        <v>116</v>
      </c>
      <c r="G49" s="70">
        <v>44896</v>
      </c>
      <c r="H49">
        <v>787</v>
      </c>
      <c r="I49">
        <v>0</v>
      </c>
      <c r="J49" s="2" t="s">
        <v>0</v>
      </c>
      <c r="K49">
        <v>768</v>
      </c>
      <c r="L49">
        <v>806</v>
      </c>
      <c r="M49">
        <v>777</v>
      </c>
      <c r="N49">
        <v>101.3</v>
      </c>
      <c r="O49" s="2" t="s">
        <v>28</v>
      </c>
      <c r="P49">
        <v>776</v>
      </c>
      <c r="Q49">
        <v>0</v>
      </c>
      <c r="R49" s="97"/>
      <c r="S49" s="2"/>
    </row>
    <row r="50" spans="1:19" x14ac:dyDescent="0.25">
      <c r="A50" s="96" t="str">
        <f t="shared" si="0"/>
        <v>Australian Capital TerritoryCompletions44621Initial</v>
      </c>
      <c r="B50" s="3">
        <v>49</v>
      </c>
      <c r="C50" s="2" t="s">
        <v>2</v>
      </c>
      <c r="D50" s="2" t="s">
        <v>79</v>
      </c>
      <c r="E50">
        <v>2022.3</v>
      </c>
      <c r="F50">
        <v>112</v>
      </c>
      <c r="G50" s="70">
        <v>44621</v>
      </c>
      <c r="H50">
        <v>460</v>
      </c>
      <c r="I50">
        <v>0</v>
      </c>
      <c r="J50" s="2" t="s">
        <v>31</v>
      </c>
      <c r="K50">
        <v>439</v>
      </c>
      <c r="L50">
        <v>481</v>
      </c>
      <c r="M50">
        <v>456</v>
      </c>
      <c r="N50">
        <v>100.9</v>
      </c>
      <c r="O50" s="2" t="s">
        <v>28</v>
      </c>
      <c r="P50">
        <v>436</v>
      </c>
      <c r="Q50">
        <v>0</v>
      </c>
      <c r="R50" s="97"/>
      <c r="S50" s="2"/>
    </row>
    <row r="51" spans="1:19" x14ac:dyDescent="0.25">
      <c r="A51" s="96" t="str">
        <f t="shared" si="0"/>
        <v>Australian Capital TerritoryCompletions446211st revision</v>
      </c>
      <c r="B51" s="3">
        <v>50</v>
      </c>
      <c r="C51" s="2" t="s">
        <v>2</v>
      </c>
      <c r="D51" s="2" t="s">
        <v>79</v>
      </c>
      <c r="E51">
        <v>2022.3</v>
      </c>
      <c r="F51">
        <v>113</v>
      </c>
      <c r="G51" s="70">
        <v>44621</v>
      </c>
      <c r="H51">
        <v>455</v>
      </c>
      <c r="I51">
        <v>0</v>
      </c>
      <c r="J51" s="2" t="s">
        <v>0</v>
      </c>
      <c r="K51">
        <v>444</v>
      </c>
      <c r="L51">
        <v>466</v>
      </c>
      <c r="M51">
        <v>456</v>
      </c>
      <c r="N51">
        <v>99.8</v>
      </c>
      <c r="O51" s="2" t="s">
        <v>28</v>
      </c>
      <c r="P51">
        <v>443</v>
      </c>
      <c r="Q51">
        <v>0</v>
      </c>
      <c r="R51" s="97"/>
      <c r="S51" s="2"/>
    </row>
    <row r="52" spans="1:19" x14ac:dyDescent="0.25">
      <c r="A52" s="96" t="str">
        <f t="shared" si="0"/>
        <v>Australian Capital TerritoryCompletions44713Initial</v>
      </c>
      <c r="B52" s="3">
        <v>51</v>
      </c>
      <c r="C52" s="2" t="s">
        <v>2</v>
      </c>
      <c r="D52" s="2" t="s">
        <v>79</v>
      </c>
      <c r="E52">
        <v>2022.4</v>
      </c>
      <c r="F52">
        <v>113</v>
      </c>
      <c r="G52" s="70">
        <v>44713</v>
      </c>
      <c r="H52">
        <v>572</v>
      </c>
      <c r="I52">
        <v>0</v>
      </c>
      <c r="J52" s="2" t="s">
        <v>31</v>
      </c>
      <c r="K52">
        <v>548</v>
      </c>
      <c r="L52">
        <v>596</v>
      </c>
      <c r="M52">
        <v>572</v>
      </c>
      <c r="N52">
        <v>100</v>
      </c>
      <c r="O52" s="2" t="s">
        <v>28</v>
      </c>
      <c r="P52">
        <v>540</v>
      </c>
      <c r="Q52">
        <v>0</v>
      </c>
      <c r="R52" s="97"/>
      <c r="S52" s="2"/>
    </row>
    <row r="53" spans="1:19" x14ac:dyDescent="0.25">
      <c r="A53" s="96" t="str">
        <f t="shared" si="0"/>
        <v>Australian Capital TerritoryCompletions447131st revision</v>
      </c>
      <c r="B53" s="3">
        <v>52</v>
      </c>
      <c r="C53" s="2" t="s">
        <v>2</v>
      </c>
      <c r="D53" s="2" t="s">
        <v>79</v>
      </c>
      <c r="E53">
        <v>2022.4</v>
      </c>
      <c r="F53">
        <v>114</v>
      </c>
      <c r="G53" s="70">
        <v>44713</v>
      </c>
      <c r="H53">
        <v>567</v>
      </c>
      <c r="I53">
        <v>0</v>
      </c>
      <c r="J53" s="2" t="s">
        <v>0</v>
      </c>
      <c r="K53">
        <v>549</v>
      </c>
      <c r="L53">
        <v>585</v>
      </c>
      <c r="M53">
        <v>572</v>
      </c>
      <c r="N53">
        <v>99.1</v>
      </c>
      <c r="O53" s="2" t="s">
        <v>28</v>
      </c>
      <c r="P53">
        <v>552</v>
      </c>
      <c r="Q53">
        <v>0</v>
      </c>
      <c r="R53" s="97"/>
      <c r="S53" s="2"/>
    </row>
    <row r="54" spans="1:19" x14ac:dyDescent="0.25">
      <c r="A54" s="96" t="str">
        <f t="shared" si="0"/>
        <v>Australian Capital TerritoryCompletions44805Initial</v>
      </c>
      <c r="B54" s="3">
        <v>53</v>
      </c>
      <c r="C54" s="2" t="s">
        <v>2</v>
      </c>
      <c r="D54" s="2" t="s">
        <v>79</v>
      </c>
      <c r="E54">
        <v>2023.1</v>
      </c>
      <c r="F54">
        <v>114</v>
      </c>
      <c r="G54" s="70">
        <v>44805</v>
      </c>
      <c r="H54">
        <v>475</v>
      </c>
      <c r="I54">
        <v>0</v>
      </c>
      <c r="J54" s="2" t="s">
        <v>31</v>
      </c>
      <c r="K54">
        <v>456</v>
      </c>
      <c r="L54">
        <v>494</v>
      </c>
      <c r="M54">
        <v>472</v>
      </c>
      <c r="N54">
        <v>100.6</v>
      </c>
      <c r="O54" s="2" t="s">
        <v>28</v>
      </c>
      <c r="P54">
        <v>447</v>
      </c>
      <c r="Q54">
        <v>0</v>
      </c>
      <c r="R54" s="97"/>
      <c r="S54" s="2"/>
    </row>
    <row r="55" spans="1:19" x14ac:dyDescent="0.25">
      <c r="A55" s="96" t="str">
        <f t="shared" si="0"/>
        <v>Australian Capital TerritoryCompletions448051st revision</v>
      </c>
      <c r="B55" s="3">
        <v>54</v>
      </c>
      <c r="C55" s="2" t="s">
        <v>2</v>
      </c>
      <c r="D55" s="2" t="s">
        <v>79</v>
      </c>
      <c r="E55">
        <v>2023.1</v>
      </c>
      <c r="F55">
        <v>115</v>
      </c>
      <c r="G55" s="70">
        <v>44805</v>
      </c>
      <c r="H55">
        <v>473</v>
      </c>
      <c r="I55">
        <v>0</v>
      </c>
      <c r="J55" s="2" t="s">
        <v>0</v>
      </c>
      <c r="K55">
        <v>457</v>
      </c>
      <c r="L55">
        <v>489</v>
      </c>
      <c r="M55">
        <v>472</v>
      </c>
      <c r="N55">
        <v>100.2</v>
      </c>
      <c r="O55" s="2" t="s">
        <v>28</v>
      </c>
      <c r="P55">
        <v>459</v>
      </c>
      <c r="Q55">
        <v>0</v>
      </c>
      <c r="R55" s="97"/>
      <c r="S55" s="2"/>
    </row>
    <row r="56" spans="1:19" x14ac:dyDescent="0.25">
      <c r="A56" s="96" t="str">
        <f t="shared" si="0"/>
        <v>Australian Capital TerritoryCompletions44896Initial</v>
      </c>
      <c r="B56" s="3">
        <v>55</v>
      </c>
      <c r="C56" s="2" t="s">
        <v>2</v>
      </c>
      <c r="D56" s="2" t="s">
        <v>79</v>
      </c>
      <c r="E56">
        <v>2023.2</v>
      </c>
      <c r="F56">
        <v>115</v>
      </c>
      <c r="G56" s="70">
        <v>44896</v>
      </c>
      <c r="H56">
        <v>653</v>
      </c>
      <c r="I56">
        <v>0</v>
      </c>
      <c r="J56" s="2" t="s">
        <v>31</v>
      </c>
      <c r="K56">
        <v>627</v>
      </c>
      <c r="L56">
        <v>679</v>
      </c>
      <c r="M56">
        <v>647</v>
      </c>
      <c r="N56">
        <v>100.9</v>
      </c>
      <c r="O56" s="2" t="s">
        <v>28</v>
      </c>
      <c r="P56">
        <v>613</v>
      </c>
      <c r="Q56">
        <v>0</v>
      </c>
      <c r="R56" s="97"/>
      <c r="S56" s="2"/>
    </row>
    <row r="57" spans="1:19" x14ac:dyDescent="0.25">
      <c r="A57" s="96" t="str">
        <f t="shared" si="0"/>
        <v>Australian Capital TerritoryCompletions448961st revision</v>
      </c>
      <c r="B57" s="3">
        <v>56</v>
      </c>
      <c r="C57" s="2" t="s">
        <v>2</v>
      </c>
      <c r="D57" s="2" t="s">
        <v>79</v>
      </c>
      <c r="E57">
        <v>2023.2</v>
      </c>
      <c r="F57">
        <v>116</v>
      </c>
      <c r="G57" s="70">
        <v>44896</v>
      </c>
      <c r="H57">
        <v>656</v>
      </c>
      <c r="I57">
        <v>0</v>
      </c>
      <c r="J57" s="2" t="s">
        <v>0</v>
      </c>
      <c r="K57">
        <v>634</v>
      </c>
      <c r="L57">
        <v>678</v>
      </c>
      <c r="M57">
        <v>647</v>
      </c>
      <c r="N57">
        <v>101.4</v>
      </c>
      <c r="O57" s="2" t="s">
        <v>28</v>
      </c>
      <c r="P57">
        <v>635</v>
      </c>
      <c r="Q57">
        <v>0</v>
      </c>
      <c r="R57" s="97"/>
      <c r="S57" s="2"/>
    </row>
    <row r="58" spans="1:19" x14ac:dyDescent="0.25">
      <c r="A58" s="96" t="str">
        <f t="shared" si="0"/>
        <v>Australian Capital TerritoryIn-training44256Initial</v>
      </c>
      <c r="B58" s="3">
        <v>57</v>
      </c>
      <c r="C58" s="2" t="s">
        <v>2</v>
      </c>
      <c r="D58" s="2" t="s">
        <v>80</v>
      </c>
      <c r="E58">
        <v>2021.3</v>
      </c>
      <c r="F58">
        <v>108</v>
      </c>
      <c r="G58" s="70">
        <v>44256</v>
      </c>
      <c r="H58">
        <v>7074</v>
      </c>
      <c r="I58">
        <v>0</v>
      </c>
      <c r="J58" s="2" t="s">
        <v>31</v>
      </c>
      <c r="K58">
        <v>6941</v>
      </c>
      <c r="L58">
        <v>7207</v>
      </c>
      <c r="M58">
        <v>7496</v>
      </c>
      <c r="N58">
        <v>94.4</v>
      </c>
      <c r="O58" s="2" t="s">
        <v>27</v>
      </c>
      <c r="P58">
        <v>7365</v>
      </c>
      <c r="Q58">
        <v>0</v>
      </c>
      <c r="R58" s="97"/>
      <c r="S58" s="2"/>
    </row>
    <row r="59" spans="1:19" x14ac:dyDescent="0.25">
      <c r="A59" s="96" t="str">
        <f t="shared" si="0"/>
        <v>Australian Capital TerritoryIn-training442561st revision</v>
      </c>
      <c r="B59" s="3">
        <v>58</v>
      </c>
      <c r="C59" s="2" t="s">
        <v>2</v>
      </c>
      <c r="D59" s="2" t="s">
        <v>80</v>
      </c>
      <c r="E59">
        <v>2021.3</v>
      </c>
      <c r="F59">
        <v>109</v>
      </c>
      <c r="G59" s="70">
        <v>44256</v>
      </c>
      <c r="H59">
        <v>7170</v>
      </c>
      <c r="I59">
        <v>0</v>
      </c>
      <c r="J59" s="2" t="s">
        <v>0</v>
      </c>
      <c r="K59">
        <v>7102</v>
      </c>
      <c r="L59">
        <v>7238</v>
      </c>
      <c r="M59">
        <v>7496</v>
      </c>
      <c r="N59">
        <v>95.7</v>
      </c>
      <c r="O59" s="2" t="s">
        <v>27</v>
      </c>
      <c r="P59">
        <v>7481</v>
      </c>
      <c r="Q59">
        <v>0</v>
      </c>
      <c r="R59" s="97"/>
      <c r="S59" s="2"/>
    </row>
    <row r="60" spans="1:19" x14ac:dyDescent="0.25">
      <c r="A60" s="96" t="str">
        <f t="shared" si="0"/>
        <v>Australian Capital TerritoryIn-training44348Initial</v>
      </c>
      <c r="B60" s="3">
        <v>59</v>
      </c>
      <c r="C60" s="2" t="s">
        <v>2</v>
      </c>
      <c r="D60" s="2" t="s">
        <v>80</v>
      </c>
      <c r="E60">
        <v>2021.4</v>
      </c>
      <c r="F60">
        <v>109</v>
      </c>
      <c r="G60" s="70">
        <v>44348</v>
      </c>
      <c r="H60">
        <v>7139</v>
      </c>
      <c r="I60">
        <v>0</v>
      </c>
      <c r="J60" s="2" t="s">
        <v>31</v>
      </c>
      <c r="K60">
        <v>7027</v>
      </c>
      <c r="L60">
        <v>7251</v>
      </c>
      <c r="M60">
        <v>7518</v>
      </c>
      <c r="N60">
        <v>95</v>
      </c>
      <c r="O60" s="2" t="s">
        <v>27</v>
      </c>
      <c r="P60">
        <v>7483</v>
      </c>
      <c r="Q60">
        <v>0</v>
      </c>
      <c r="R60" s="97"/>
      <c r="S60" s="2"/>
    </row>
    <row r="61" spans="1:19" x14ac:dyDescent="0.25">
      <c r="A61" s="96" t="str">
        <f t="shared" si="0"/>
        <v>Australian Capital TerritoryIn-training443481st revision</v>
      </c>
      <c r="B61" s="3">
        <v>60</v>
      </c>
      <c r="C61" s="2" t="s">
        <v>2</v>
      </c>
      <c r="D61" s="2" t="s">
        <v>80</v>
      </c>
      <c r="E61">
        <v>2021.4</v>
      </c>
      <c r="F61">
        <v>110</v>
      </c>
      <c r="G61" s="70">
        <v>44348</v>
      </c>
      <c r="H61">
        <v>7175</v>
      </c>
      <c r="I61">
        <v>0</v>
      </c>
      <c r="J61" s="2" t="s">
        <v>0</v>
      </c>
      <c r="K61">
        <v>7102</v>
      </c>
      <c r="L61">
        <v>7248</v>
      </c>
      <c r="M61">
        <v>7518</v>
      </c>
      <c r="N61">
        <v>95.4</v>
      </c>
      <c r="O61" s="2" t="s">
        <v>27</v>
      </c>
      <c r="P61">
        <v>7535</v>
      </c>
      <c r="Q61">
        <v>0</v>
      </c>
      <c r="R61" s="97"/>
      <c r="S61" s="2"/>
    </row>
    <row r="62" spans="1:19" x14ac:dyDescent="0.25">
      <c r="A62" s="96" t="str">
        <f t="shared" si="0"/>
        <v>Australian Capital TerritoryIn-training44440Initial</v>
      </c>
      <c r="B62" s="3">
        <v>61</v>
      </c>
      <c r="C62" s="2" t="s">
        <v>2</v>
      </c>
      <c r="D62" s="2" t="s">
        <v>80</v>
      </c>
      <c r="E62">
        <v>2022.1</v>
      </c>
      <c r="F62">
        <v>110</v>
      </c>
      <c r="G62" s="70">
        <v>44440</v>
      </c>
      <c r="H62">
        <v>7229</v>
      </c>
      <c r="I62">
        <v>0</v>
      </c>
      <c r="J62" s="2" t="s">
        <v>31</v>
      </c>
      <c r="K62">
        <v>7117</v>
      </c>
      <c r="L62">
        <v>7341</v>
      </c>
      <c r="M62">
        <v>7615</v>
      </c>
      <c r="N62">
        <v>94.9</v>
      </c>
      <c r="O62" s="2" t="s">
        <v>27</v>
      </c>
      <c r="P62">
        <v>7610</v>
      </c>
      <c r="Q62">
        <v>0</v>
      </c>
      <c r="R62" s="97"/>
      <c r="S62" s="2"/>
    </row>
    <row r="63" spans="1:19" x14ac:dyDescent="0.25">
      <c r="A63" s="96" t="str">
        <f t="shared" si="0"/>
        <v>Australian Capital TerritoryIn-training444401st revision</v>
      </c>
      <c r="B63" s="3">
        <v>62</v>
      </c>
      <c r="C63" s="2" t="s">
        <v>2</v>
      </c>
      <c r="D63" s="2" t="s">
        <v>80</v>
      </c>
      <c r="E63">
        <v>2022.1</v>
      </c>
      <c r="F63">
        <v>111</v>
      </c>
      <c r="G63" s="70">
        <v>44440</v>
      </c>
      <c r="H63">
        <v>7222</v>
      </c>
      <c r="I63">
        <v>0</v>
      </c>
      <c r="J63" s="2" t="s">
        <v>0</v>
      </c>
      <c r="K63">
        <v>7167</v>
      </c>
      <c r="L63">
        <v>7277</v>
      </c>
      <c r="M63">
        <v>7615</v>
      </c>
      <c r="N63">
        <v>94.8</v>
      </c>
      <c r="O63" s="2" t="s">
        <v>27</v>
      </c>
      <c r="P63">
        <v>7626</v>
      </c>
      <c r="Q63">
        <v>0</v>
      </c>
      <c r="R63" s="97"/>
      <c r="S63" s="2"/>
    </row>
    <row r="64" spans="1:19" x14ac:dyDescent="0.25">
      <c r="A64" s="96" t="str">
        <f t="shared" si="0"/>
        <v>Australian Capital TerritoryIn-training44531Initial</v>
      </c>
      <c r="B64" s="3">
        <v>63</v>
      </c>
      <c r="C64" s="2" t="s">
        <v>2</v>
      </c>
      <c r="D64" s="2" t="s">
        <v>80</v>
      </c>
      <c r="E64">
        <v>2022.2</v>
      </c>
      <c r="F64">
        <v>111</v>
      </c>
      <c r="G64" s="70">
        <v>44531</v>
      </c>
      <c r="H64">
        <v>6733</v>
      </c>
      <c r="I64">
        <v>0</v>
      </c>
      <c r="J64" s="2" t="s">
        <v>31</v>
      </c>
      <c r="K64">
        <v>6624</v>
      </c>
      <c r="L64">
        <v>6842</v>
      </c>
      <c r="M64">
        <v>7144</v>
      </c>
      <c r="N64">
        <v>94.2</v>
      </c>
      <c r="O64" s="2" t="s">
        <v>27</v>
      </c>
      <c r="P64">
        <v>7178</v>
      </c>
      <c r="Q64">
        <v>0</v>
      </c>
      <c r="R64" s="97"/>
      <c r="S64" s="2"/>
    </row>
    <row r="65" spans="1:19" x14ac:dyDescent="0.25">
      <c r="A65" s="96" t="str">
        <f t="shared" si="0"/>
        <v>Australian Capital TerritoryIn-training445311st revision</v>
      </c>
      <c r="B65" s="3">
        <v>64</v>
      </c>
      <c r="C65" s="2" t="s">
        <v>2</v>
      </c>
      <c r="D65" s="2" t="s">
        <v>80</v>
      </c>
      <c r="E65">
        <v>2022.2</v>
      </c>
      <c r="F65">
        <v>112</v>
      </c>
      <c r="G65" s="70">
        <v>44531</v>
      </c>
      <c r="H65">
        <v>6757</v>
      </c>
      <c r="I65">
        <v>0</v>
      </c>
      <c r="J65" s="2" t="s">
        <v>0</v>
      </c>
      <c r="K65">
        <v>6701</v>
      </c>
      <c r="L65">
        <v>6813</v>
      </c>
      <c r="M65">
        <v>7144</v>
      </c>
      <c r="N65">
        <v>94.6</v>
      </c>
      <c r="O65" s="2" t="s">
        <v>27</v>
      </c>
      <c r="P65">
        <v>7184</v>
      </c>
      <c r="Q65">
        <v>0</v>
      </c>
      <c r="R65" s="97"/>
      <c r="S65" s="2"/>
    </row>
    <row r="66" spans="1:19" x14ac:dyDescent="0.25">
      <c r="A66" s="96" t="str">
        <f t="shared" ref="A66:A129" si="1">CONCATENATE(C66,D66,G66,J66)</f>
        <v>New South WalesCancellations/withdrawals44256Initial</v>
      </c>
      <c r="B66" s="3">
        <v>65</v>
      </c>
      <c r="C66" s="2" t="s">
        <v>3</v>
      </c>
      <c r="D66" s="2" t="s">
        <v>77</v>
      </c>
      <c r="E66">
        <v>2021.3</v>
      </c>
      <c r="F66">
        <v>108</v>
      </c>
      <c r="G66" s="70">
        <v>44256</v>
      </c>
      <c r="H66">
        <v>7438</v>
      </c>
      <c r="I66">
        <v>0</v>
      </c>
      <c r="J66" s="2" t="s">
        <v>31</v>
      </c>
      <c r="K66">
        <v>6832</v>
      </c>
      <c r="L66">
        <v>8044</v>
      </c>
      <c r="M66">
        <v>7662</v>
      </c>
      <c r="N66">
        <v>97.1</v>
      </c>
      <c r="O66" s="2" t="s">
        <v>28</v>
      </c>
      <c r="P66">
        <v>5603</v>
      </c>
      <c r="Q66">
        <v>0</v>
      </c>
      <c r="R66" s="97"/>
      <c r="S66" s="2"/>
    </row>
    <row r="67" spans="1:19" x14ac:dyDescent="0.25">
      <c r="A67" s="96" t="str">
        <f t="shared" si="1"/>
        <v>New South WalesCancellations/withdrawals442561st revision</v>
      </c>
      <c r="B67" s="3">
        <v>66</v>
      </c>
      <c r="C67" s="2" t="s">
        <v>3</v>
      </c>
      <c r="D67" s="2" t="s">
        <v>77</v>
      </c>
      <c r="E67">
        <v>2021.3</v>
      </c>
      <c r="F67">
        <v>109</v>
      </c>
      <c r="G67" s="70">
        <v>44256</v>
      </c>
      <c r="H67">
        <v>7554</v>
      </c>
      <c r="I67">
        <v>0</v>
      </c>
      <c r="J67" s="2" t="s">
        <v>0</v>
      </c>
      <c r="K67">
        <v>7307</v>
      </c>
      <c r="L67">
        <v>7801</v>
      </c>
      <c r="M67">
        <v>7662</v>
      </c>
      <c r="N67">
        <v>98.6</v>
      </c>
      <c r="O67" s="2" t="s">
        <v>28</v>
      </c>
      <c r="P67">
        <v>6610</v>
      </c>
      <c r="Q67">
        <v>0</v>
      </c>
      <c r="R67" s="97"/>
      <c r="S67" s="2"/>
    </row>
    <row r="68" spans="1:19" x14ac:dyDescent="0.25">
      <c r="A68" s="96" t="str">
        <f t="shared" si="1"/>
        <v>New South WalesCancellations/withdrawals44348Initial</v>
      </c>
      <c r="B68" s="3">
        <v>67</v>
      </c>
      <c r="C68" s="2" t="s">
        <v>3</v>
      </c>
      <c r="D68" s="2" t="s">
        <v>77</v>
      </c>
      <c r="E68">
        <v>2021.4</v>
      </c>
      <c r="F68">
        <v>109</v>
      </c>
      <c r="G68" s="70">
        <v>44348</v>
      </c>
      <c r="H68">
        <v>8295</v>
      </c>
      <c r="I68">
        <v>0</v>
      </c>
      <c r="J68" s="2" t="s">
        <v>31</v>
      </c>
      <c r="K68">
        <v>7511</v>
      </c>
      <c r="L68">
        <v>9079</v>
      </c>
      <c r="M68">
        <v>8332</v>
      </c>
      <c r="N68">
        <v>99.6</v>
      </c>
      <c r="O68" s="2" t="s">
        <v>28</v>
      </c>
      <c r="P68">
        <v>6291</v>
      </c>
      <c r="Q68">
        <v>0</v>
      </c>
      <c r="R68" s="97"/>
      <c r="S68" s="2"/>
    </row>
    <row r="69" spans="1:19" x14ac:dyDescent="0.25">
      <c r="A69" s="96" t="str">
        <f t="shared" si="1"/>
        <v>New South WalesCancellations/withdrawals443481st revision</v>
      </c>
      <c r="B69" s="3">
        <v>68</v>
      </c>
      <c r="C69" s="2" t="s">
        <v>3</v>
      </c>
      <c r="D69" s="2" t="s">
        <v>77</v>
      </c>
      <c r="E69">
        <v>2021.4</v>
      </c>
      <c r="F69">
        <v>110</v>
      </c>
      <c r="G69" s="70">
        <v>44348</v>
      </c>
      <c r="H69">
        <v>8317</v>
      </c>
      <c r="I69">
        <v>0</v>
      </c>
      <c r="J69" s="2" t="s">
        <v>0</v>
      </c>
      <c r="K69">
        <v>8083</v>
      </c>
      <c r="L69">
        <v>8551</v>
      </c>
      <c r="M69">
        <v>8332</v>
      </c>
      <c r="N69">
        <v>99.8</v>
      </c>
      <c r="O69" s="2" t="s">
        <v>28</v>
      </c>
      <c r="P69">
        <v>7277</v>
      </c>
      <c r="Q69">
        <v>0</v>
      </c>
      <c r="R69" s="97"/>
      <c r="S69" s="2"/>
    </row>
    <row r="70" spans="1:19" x14ac:dyDescent="0.25">
      <c r="A70" s="96" t="str">
        <f t="shared" si="1"/>
        <v>New South WalesCancellations/withdrawals44440Initial</v>
      </c>
      <c r="B70" s="3">
        <v>69</v>
      </c>
      <c r="C70" s="2" t="s">
        <v>3</v>
      </c>
      <c r="D70" s="2" t="s">
        <v>77</v>
      </c>
      <c r="E70">
        <v>2022.1</v>
      </c>
      <c r="F70">
        <v>110</v>
      </c>
      <c r="G70" s="70">
        <v>44440</v>
      </c>
      <c r="H70">
        <v>7467</v>
      </c>
      <c r="I70">
        <v>0</v>
      </c>
      <c r="J70" s="2" t="s">
        <v>31</v>
      </c>
      <c r="K70">
        <v>6769</v>
      </c>
      <c r="L70">
        <v>8165</v>
      </c>
      <c r="M70">
        <v>7362</v>
      </c>
      <c r="N70">
        <v>101.4</v>
      </c>
      <c r="O70" s="2" t="s">
        <v>28</v>
      </c>
      <c r="P70">
        <v>5661</v>
      </c>
      <c r="Q70">
        <v>0</v>
      </c>
      <c r="R70" s="97"/>
      <c r="S70" s="2"/>
    </row>
    <row r="71" spans="1:19" x14ac:dyDescent="0.25">
      <c r="A71" s="96" t="str">
        <f t="shared" si="1"/>
        <v>New South WalesCancellations/withdrawals444401st revision</v>
      </c>
      <c r="B71" s="3">
        <v>70</v>
      </c>
      <c r="C71" s="2" t="s">
        <v>3</v>
      </c>
      <c r="D71" s="2" t="s">
        <v>77</v>
      </c>
      <c r="E71">
        <v>2022.1</v>
      </c>
      <c r="F71">
        <v>111</v>
      </c>
      <c r="G71" s="70">
        <v>44440</v>
      </c>
      <c r="H71">
        <v>7314</v>
      </c>
      <c r="I71">
        <v>0</v>
      </c>
      <c r="J71" s="2" t="s">
        <v>0</v>
      </c>
      <c r="K71">
        <v>7102</v>
      </c>
      <c r="L71">
        <v>7526</v>
      </c>
      <c r="M71">
        <v>7362</v>
      </c>
      <c r="N71">
        <v>99.3</v>
      </c>
      <c r="O71" s="2" t="s">
        <v>28</v>
      </c>
      <c r="P71">
        <v>6395</v>
      </c>
      <c r="Q71">
        <v>0</v>
      </c>
      <c r="R71" s="97"/>
      <c r="S71" s="2"/>
    </row>
    <row r="72" spans="1:19" x14ac:dyDescent="0.25">
      <c r="A72" s="96" t="str">
        <f t="shared" si="1"/>
        <v>New South WalesCancellations/withdrawals44531Initial</v>
      </c>
      <c r="B72" s="3">
        <v>71</v>
      </c>
      <c r="C72" s="2" t="s">
        <v>3</v>
      </c>
      <c r="D72" s="2" t="s">
        <v>77</v>
      </c>
      <c r="E72">
        <v>2022.2</v>
      </c>
      <c r="F72">
        <v>111</v>
      </c>
      <c r="G72" s="70">
        <v>44531</v>
      </c>
      <c r="H72">
        <v>9086</v>
      </c>
      <c r="I72">
        <v>0</v>
      </c>
      <c r="J72" s="2" t="s">
        <v>31</v>
      </c>
      <c r="K72">
        <v>8333</v>
      </c>
      <c r="L72">
        <v>9839</v>
      </c>
      <c r="M72">
        <v>9461</v>
      </c>
      <c r="N72">
        <v>96</v>
      </c>
      <c r="O72" s="2" t="s">
        <v>28</v>
      </c>
      <c r="P72">
        <v>6901</v>
      </c>
      <c r="Q72">
        <v>0</v>
      </c>
      <c r="R72" s="97"/>
      <c r="S72" s="2"/>
    </row>
    <row r="73" spans="1:19" x14ac:dyDescent="0.25">
      <c r="A73" s="96" t="str">
        <f t="shared" si="1"/>
        <v>New South WalesCancellations/withdrawals445311st revision</v>
      </c>
      <c r="B73" s="3">
        <v>72</v>
      </c>
      <c r="C73" s="2" t="s">
        <v>3</v>
      </c>
      <c r="D73" s="2" t="s">
        <v>77</v>
      </c>
      <c r="E73">
        <v>2022.2</v>
      </c>
      <c r="F73">
        <v>112</v>
      </c>
      <c r="G73" s="70">
        <v>44531</v>
      </c>
      <c r="H73">
        <v>9331</v>
      </c>
      <c r="I73">
        <v>0</v>
      </c>
      <c r="J73" s="2" t="s">
        <v>0</v>
      </c>
      <c r="K73">
        <v>9042</v>
      </c>
      <c r="L73">
        <v>9620</v>
      </c>
      <c r="M73">
        <v>9461</v>
      </c>
      <c r="N73">
        <v>98.6</v>
      </c>
      <c r="O73" s="2" t="s">
        <v>28</v>
      </c>
      <c r="P73">
        <v>8124</v>
      </c>
      <c r="Q73">
        <v>0</v>
      </c>
      <c r="R73" s="97"/>
      <c r="S73" s="2"/>
    </row>
    <row r="74" spans="1:19" x14ac:dyDescent="0.25">
      <c r="A74" s="96" t="str">
        <f t="shared" si="1"/>
        <v>New South WalesCommencements44621Initial</v>
      </c>
      <c r="B74" s="3">
        <v>73</v>
      </c>
      <c r="C74" s="2" t="s">
        <v>3</v>
      </c>
      <c r="D74" s="2" t="s">
        <v>78</v>
      </c>
      <c r="E74">
        <v>2022.3</v>
      </c>
      <c r="F74">
        <v>112</v>
      </c>
      <c r="G74" s="70">
        <v>44621</v>
      </c>
      <c r="H74">
        <v>22415</v>
      </c>
      <c r="I74">
        <v>0</v>
      </c>
      <c r="J74" s="2" t="s">
        <v>31</v>
      </c>
      <c r="K74">
        <v>19327</v>
      </c>
      <c r="L74">
        <v>25503</v>
      </c>
      <c r="M74">
        <v>27823</v>
      </c>
      <c r="N74">
        <v>80.599999999999994</v>
      </c>
      <c r="O74" s="2" t="s">
        <v>27</v>
      </c>
      <c r="P74">
        <v>20551</v>
      </c>
      <c r="Q74">
        <v>0</v>
      </c>
      <c r="R74" s="97"/>
      <c r="S74" s="2"/>
    </row>
    <row r="75" spans="1:19" x14ac:dyDescent="0.25">
      <c r="A75" s="96" t="str">
        <f t="shared" si="1"/>
        <v>New South WalesCommencements446211st revision</v>
      </c>
      <c r="B75" s="3">
        <v>74</v>
      </c>
      <c r="C75" s="2" t="s">
        <v>3</v>
      </c>
      <c r="D75" s="2" t="s">
        <v>78</v>
      </c>
      <c r="E75">
        <v>2022.3</v>
      </c>
      <c r="F75">
        <v>113</v>
      </c>
      <c r="G75" s="70">
        <v>44621</v>
      </c>
      <c r="H75">
        <v>26186</v>
      </c>
      <c r="I75">
        <v>0</v>
      </c>
      <c r="J75" s="2" t="s">
        <v>0</v>
      </c>
      <c r="K75">
        <v>25766</v>
      </c>
      <c r="L75">
        <v>26606</v>
      </c>
      <c r="M75">
        <v>27823</v>
      </c>
      <c r="N75">
        <v>94.1</v>
      </c>
      <c r="O75" s="2" t="s">
        <v>27</v>
      </c>
      <c r="P75">
        <v>25764</v>
      </c>
      <c r="Q75">
        <v>0</v>
      </c>
      <c r="R75" s="97"/>
      <c r="S75" s="2"/>
    </row>
    <row r="76" spans="1:19" x14ac:dyDescent="0.25">
      <c r="A76" s="96" t="str">
        <f t="shared" si="1"/>
        <v>New South WalesCommencements44713Initial</v>
      </c>
      <c r="B76" s="3">
        <v>75</v>
      </c>
      <c r="C76" s="2" t="s">
        <v>3</v>
      </c>
      <c r="D76" s="2" t="s">
        <v>78</v>
      </c>
      <c r="E76">
        <v>2022.4</v>
      </c>
      <c r="F76">
        <v>113</v>
      </c>
      <c r="G76" s="70">
        <v>44713</v>
      </c>
      <c r="H76">
        <v>14416</v>
      </c>
      <c r="I76">
        <v>0</v>
      </c>
      <c r="J76" s="2" t="s">
        <v>31</v>
      </c>
      <c r="K76">
        <v>12569</v>
      </c>
      <c r="L76">
        <v>16263</v>
      </c>
      <c r="M76">
        <v>19872</v>
      </c>
      <c r="N76">
        <v>72.5</v>
      </c>
      <c r="O76" s="2" t="s">
        <v>27</v>
      </c>
      <c r="P76">
        <v>13111</v>
      </c>
      <c r="Q76">
        <v>0</v>
      </c>
      <c r="R76" s="97"/>
      <c r="S76" s="2"/>
    </row>
    <row r="77" spans="1:19" x14ac:dyDescent="0.25">
      <c r="A77" s="96" t="str">
        <f t="shared" si="1"/>
        <v>New South WalesCommencements447131st revision</v>
      </c>
      <c r="B77" s="3">
        <v>76</v>
      </c>
      <c r="C77" s="2" t="s">
        <v>3</v>
      </c>
      <c r="D77" s="2" t="s">
        <v>78</v>
      </c>
      <c r="E77">
        <v>2022.4</v>
      </c>
      <c r="F77">
        <v>114</v>
      </c>
      <c r="G77" s="70">
        <v>44713</v>
      </c>
      <c r="H77">
        <v>18801</v>
      </c>
      <c r="I77">
        <v>0</v>
      </c>
      <c r="J77" s="2" t="s">
        <v>0</v>
      </c>
      <c r="K77">
        <v>18426</v>
      </c>
      <c r="L77">
        <v>19176</v>
      </c>
      <c r="M77">
        <v>19872</v>
      </c>
      <c r="N77">
        <v>94.6</v>
      </c>
      <c r="O77" s="2" t="s">
        <v>27</v>
      </c>
      <c r="P77">
        <v>18454</v>
      </c>
      <c r="Q77">
        <v>0</v>
      </c>
      <c r="R77" s="97"/>
      <c r="S77" s="2"/>
    </row>
    <row r="78" spans="1:19" x14ac:dyDescent="0.25">
      <c r="A78" s="96" t="str">
        <f t="shared" si="1"/>
        <v>New South WalesCommencements44805Initial</v>
      </c>
      <c r="B78" s="3">
        <v>77</v>
      </c>
      <c r="C78" s="2" t="s">
        <v>3</v>
      </c>
      <c r="D78" s="2" t="s">
        <v>78</v>
      </c>
      <c r="E78">
        <v>2023.1</v>
      </c>
      <c r="F78">
        <v>114</v>
      </c>
      <c r="G78" s="70">
        <v>44805</v>
      </c>
      <c r="H78">
        <v>6903</v>
      </c>
      <c r="I78">
        <v>0</v>
      </c>
      <c r="J78" s="2" t="s">
        <v>31</v>
      </c>
      <c r="K78">
        <v>6069</v>
      </c>
      <c r="L78">
        <v>7737</v>
      </c>
      <c r="M78">
        <v>8003</v>
      </c>
      <c r="N78">
        <v>86.3</v>
      </c>
      <c r="O78" s="2" t="s">
        <v>27</v>
      </c>
      <c r="P78">
        <v>6244</v>
      </c>
      <c r="Q78">
        <v>0</v>
      </c>
      <c r="R78" s="97"/>
      <c r="S78" s="2"/>
    </row>
    <row r="79" spans="1:19" x14ac:dyDescent="0.25">
      <c r="A79" s="96" t="str">
        <f t="shared" si="1"/>
        <v>New South WalesCommencements448051st revision</v>
      </c>
      <c r="B79" s="3">
        <v>78</v>
      </c>
      <c r="C79" s="2" t="s">
        <v>3</v>
      </c>
      <c r="D79" s="2" t="s">
        <v>78</v>
      </c>
      <c r="E79">
        <v>2023.1</v>
      </c>
      <c r="F79">
        <v>115</v>
      </c>
      <c r="G79" s="70">
        <v>44805</v>
      </c>
      <c r="H79">
        <v>7714</v>
      </c>
      <c r="I79">
        <v>0</v>
      </c>
      <c r="J79" s="2" t="s">
        <v>0</v>
      </c>
      <c r="K79">
        <v>7588</v>
      </c>
      <c r="L79">
        <v>7840</v>
      </c>
      <c r="M79">
        <v>8003</v>
      </c>
      <c r="N79">
        <v>96.4</v>
      </c>
      <c r="O79" s="2" t="s">
        <v>27</v>
      </c>
      <c r="P79">
        <v>7554</v>
      </c>
      <c r="Q79">
        <v>0</v>
      </c>
      <c r="R79" s="97"/>
      <c r="S79" s="2"/>
    </row>
    <row r="80" spans="1:19" x14ac:dyDescent="0.25">
      <c r="A80" s="96" t="str">
        <f t="shared" si="1"/>
        <v>New South WalesCommencements44896Initial</v>
      </c>
      <c r="B80" s="3">
        <v>79</v>
      </c>
      <c r="C80" s="2" t="s">
        <v>3</v>
      </c>
      <c r="D80" s="2" t="s">
        <v>78</v>
      </c>
      <c r="E80">
        <v>2023.2</v>
      </c>
      <c r="F80">
        <v>115</v>
      </c>
      <c r="G80" s="70">
        <v>44896</v>
      </c>
      <c r="H80">
        <v>8587</v>
      </c>
      <c r="I80">
        <v>0</v>
      </c>
      <c r="J80" s="2" t="s">
        <v>31</v>
      </c>
      <c r="K80">
        <v>7541</v>
      </c>
      <c r="L80">
        <v>9633</v>
      </c>
      <c r="M80">
        <v>9298</v>
      </c>
      <c r="N80">
        <v>92.4</v>
      </c>
      <c r="O80" s="2" t="s">
        <v>28</v>
      </c>
      <c r="P80">
        <v>7683</v>
      </c>
      <c r="Q80">
        <v>0</v>
      </c>
      <c r="R80" s="97"/>
      <c r="S80" s="2"/>
    </row>
    <row r="81" spans="1:19" x14ac:dyDescent="0.25">
      <c r="A81" s="96" t="str">
        <f t="shared" si="1"/>
        <v>New South WalesCommencements448961st revision</v>
      </c>
      <c r="B81" s="3">
        <v>80</v>
      </c>
      <c r="C81" s="2" t="s">
        <v>3</v>
      </c>
      <c r="D81" s="2" t="s">
        <v>78</v>
      </c>
      <c r="E81">
        <v>2023.2</v>
      </c>
      <c r="F81">
        <v>116</v>
      </c>
      <c r="G81" s="70">
        <v>44896</v>
      </c>
      <c r="H81">
        <v>9231</v>
      </c>
      <c r="I81">
        <v>0</v>
      </c>
      <c r="J81" s="2" t="s">
        <v>0</v>
      </c>
      <c r="K81">
        <v>8739</v>
      </c>
      <c r="L81">
        <v>9723</v>
      </c>
      <c r="M81">
        <v>9298</v>
      </c>
      <c r="N81">
        <v>99.3</v>
      </c>
      <c r="O81" s="2" t="s">
        <v>28</v>
      </c>
      <c r="P81">
        <v>8956</v>
      </c>
      <c r="Q81">
        <v>0</v>
      </c>
      <c r="R81" s="97"/>
      <c r="S81" s="2"/>
    </row>
    <row r="82" spans="1:19" x14ac:dyDescent="0.25">
      <c r="A82" s="96" t="str">
        <f t="shared" si="1"/>
        <v>New South WalesCompletions44621Initial</v>
      </c>
      <c r="B82" s="3">
        <v>81</v>
      </c>
      <c r="C82" s="2" t="s">
        <v>3</v>
      </c>
      <c r="D82" s="2" t="s">
        <v>79</v>
      </c>
      <c r="E82">
        <v>2022.3</v>
      </c>
      <c r="F82">
        <v>112</v>
      </c>
      <c r="G82" s="70">
        <v>44621</v>
      </c>
      <c r="H82">
        <v>7752</v>
      </c>
      <c r="I82">
        <v>0</v>
      </c>
      <c r="J82" s="2" t="s">
        <v>31</v>
      </c>
      <c r="K82">
        <v>7585</v>
      </c>
      <c r="L82">
        <v>7919</v>
      </c>
      <c r="M82">
        <v>7899</v>
      </c>
      <c r="N82">
        <v>98.1</v>
      </c>
      <c r="O82" s="2" t="s">
        <v>28</v>
      </c>
      <c r="P82">
        <v>7261</v>
      </c>
      <c r="Q82">
        <v>0</v>
      </c>
      <c r="R82" s="97"/>
      <c r="S82" s="2"/>
    </row>
    <row r="83" spans="1:19" x14ac:dyDescent="0.25">
      <c r="A83" s="96" t="str">
        <f t="shared" si="1"/>
        <v>New South WalesCompletions446211st revision</v>
      </c>
      <c r="B83" s="3">
        <v>82</v>
      </c>
      <c r="C83" s="2" t="s">
        <v>3</v>
      </c>
      <c r="D83" s="2" t="s">
        <v>79</v>
      </c>
      <c r="E83">
        <v>2022.3</v>
      </c>
      <c r="F83">
        <v>113</v>
      </c>
      <c r="G83" s="70">
        <v>44621</v>
      </c>
      <c r="H83">
        <v>7918</v>
      </c>
      <c r="I83">
        <v>0</v>
      </c>
      <c r="J83" s="2" t="s">
        <v>0</v>
      </c>
      <c r="K83">
        <v>7830</v>
      </c>
      <c r="L83">
        <v>8006</v>
      </c>
      <c r="M83">
        <v>7899</v>
      </c>
      <c r="N83">
        <v>100.2</v>
      </c>
      <c r="O83" s="2" t="s">
        <v>28</v>
      </c>
      <c r="P83">
        <v>7700</v>
      </c>
      <c r="Q83">
        <v>0</v>
      </c>
      <c r="R83" s="97"/>
      <c r="S83" s="2"/>
    </row>
    <row r="84" spans="1:19" x14ac:dyDescent="0.25">
      <c r="A84" s="96" t="str">
        <f t="shared" si="1"/>
        <v>New South WalesCompletions44713Initial</v>
      </c>
      <c r="B84" s="3">
        <v>83</v>
      </c>
      <c r="C84" s="2" t="s">
        <v>3</v>
      </c>
      <c r="D84" s="2" t="s">
        <v>79</v>
      </c>
      <c r="E84">
        <v>2022.4</v>
      </c>
      <c r="F84">
        <v>113</v>
      </c>
      <c r="G84" s="70">
        <v>44713</v>
      </c>
      <c r="H84">
        <v>5643</v>
      </c>
      <c r="I84">
        <v>0</v>
      </c>
      <c r="J84" s="2" t="s">
        <v>31</v>
      </c>
      <c r="K84">
        <v>5527</v>
      </c>
      <c r="L84">
        <v>5759</v>
      </c>
      <c r="M84">
        <v>5730</v>
      </c>
      <c r="N84">
        <v>98.5</v>
      </c>
      <c r="O84" s="2" t="s">
        <v>28</v>
      </c>
      <c r="P84">
        <v>5271</v>
      </c>
      <c r="Q84">
        <v>0</v>
      </c>
      <c r="R84" s="97"/>
      <c r="S84" s="2"/>
    </row>
    <row r="85" spans="1:19" x14ac:dyDescent="0.25">
      <c r="A85" s="96" t="str">
        <f t="shared" si="1"/>
        <v>New South WalesCompletions447131st revision</v>
      </c>
      <c r="B85" s="3">
        <v>84</v>
      </c>
      <c r="C85" s="2" t="s">
        <v>3</v>
      </c>
      <c r="D85" s="2" t="s">
        <v>79</v>
      </c>
      <c r="E85">
        <v>2022.4</v>
      </c>
      <c r="F85">
        <v>114</v>
      </c>
      <c r="G85" s="70">
        <v>44713</v>
      </c>
      <c r="H85">
        <v>5765</v>
      </c>
      <c r="I85">
        <v>0</v>
      </c>
      <c r="J85" s="2" t="s">
        <v>0</v>
      </c>
      <c r="K85">
        <v>5701</v>
      </c>
      <c r="L85">
        <v>5829</v>
      </c>
      <c r="M85">
        <v>5730</v>
      </c>
      <c r="N85">
        <v>100.6</v>
      </c>
      <c r="O85" s="2" t="s">
        <v>28</v>
      </c>
      <c r="P85">
        <v>5601</v>
      </c>
      <c r="Q85">
        <v>0</v>
      </c>
      <c r="R85" s="97"/>
      <c r="S85" s="2"/>
    </row>
    <row r="86" spans="1:19" x14ac:dyDescent="0.25">
      <c r="A86" s="96" t="str">
        <f t="shared" si="1"/>
        <v>New South WalesCompletions44805Initial</v>
      </c>
      <c r="B86" s="3">
        <v>85</v>
      </c>
      <c r="C86" s="2" t="s">
        <v>3</v>
      </c>
      <c r="D86" s="2" t="s">
        <v>79</v>
      </c>
      <c r="E86">
        <v>2023.1</v>
      </c>
      <c r="F86">
        <v>114</v>
      </c>
      <c r="G86" s="70">
        <v>44805</v>
      </c>
      <c r="H86">
        <v>8769</v>
      </c>
      <c r="I86">
        <v>0</v>
      </c>
      <c r="J86" s="2" t="s">
        <v>31</v>
      </c>
      <c r="K86">
        <v>8580</v>
      </c>
      <c r="L86">
        <v>8958</v>
      </c>
      <c r="M86">
        <v>8556</v>
      </c>
      <c r="N86">
        <v>102.5</v>
      </c>
      <c r="O86" s="2" t="s">
        <v>27</v>
      </c>
      <c r="P86">
        <v>8188</v>
      </c>
      <c r="Q86">
        <v>0</v>
      </c>
      <c r="R86" s="97"/>
      <c r="S86" s="2"/>
    </row>
    <row r="87" spans="1:19" x14ac:dyDescent="0.25">
      <c r="A87" s="96" t="str">
        <f t="shared" si="1"/>
        <v>New South WalesCompletions448051st revision</v>
      </c>
      <c r="B87" s="3">
        <v>86</v>
      </c>
      <c r="C87" s="2" t="s">
        <v>3</v>
      </c>
      <c r="D87" s="2" t="s">
        <v>79</v>
      </c>
      <c r="E87">
        <v>2023.1</v>
      </c>
      <c r="F87">
        <v>115</v>
      </c>
      <c r="G87" s="70">
        <v>44805</v>
      </c>
      <c r="H87">
        <v>8681</v>
      </c>
      <c r="I87">
        <v>0</v>
      </c>
      <c r="J87" s="2" t="s">
        <v>0</v>
      </c>
      <c r="K87">
        <v>8529</v>
      </c>
      <c r="L87">
        <v>8833</v>
      </c>
      <c r="M87">
        <v>8556</v>
      </c>
      <c r="N87">
        <v>101.5</v>
      </c>
      <c r="O87" s="2" t="s">
        <v>27</v>
      </c>
      <c r="P87">
        <v>8416</v>
      </c>
      <c r="Q87">
        <v>0</v>
      </c>
      <c r="R87" s="97"/>
      <c r="S87" s="2"/>
    </row>
    <row r="88" spans="1:19" x14ac:dyDescent="0.25">
      <c r="A88" s="96" t="str">
        <f t="shared" si="1"/>
        <v>New South WalesCompletions44896Initial</v>
      </c>
      <c r="B88" s="3">
        <v>87</v>
      </c>
      <c r="C88" s="2" t="s">
        <v>3</v>
      </c>
      <c r="D88" s="2" t="s">
        <v>79</v>
      </c>
      <c r="E88">
        <v>2023.2</v>
      </c>
      <c r="F88">
        <v>115</v>
      </c>
      <c r="G88" s="70">
        <v>44896</v>
      </c>
      <c r="H88">
        <v>8625</v>
      </c>
      <c r="I88">
        <v>0</v>
      </c>
      <c r="J88" s="2" t="s">
        <v>31</v>
      </c>
      <c r="K88">
        <v>8350</v>
      </c>
      <c r="L88">
        <v>8900</v>
      </c>
      <c r="M88">
        <v>8604</v>
      </c>
      <c r="N88">
        <v>100.2</v>
      </c>
      <c r="O88" s="2" t="s">
        <v>28</v>
      </c>
      <c r="P88">
        <v>8027</v>
      </c>
      <c r="Q88">
        <v>0</v>
      </c>
      <c r="R88" s="97"/>
      <c r="S88" s="2"/>
    </row>
    <row r="89" spans="1:19" x14ac:dyDescent="0.25">
      <c r="A89" s="96" t="str">
        <f t="shared" si="1"/>
        <v>New South WalesCompletions448961st revision</v>
      </c>
      <c r="B89" s="3">
        <v>88</v>
      </c>
      <c r="C89" s="2" t="s">
        <v>3</v>
      </c>
      <c r="D89" s="2" t="s">
        <v>79</v>
      </c>
      <c r="E89">
        <v>2023.2</v>
      </c>
      <c r="F89">
        <v>116</v>
      </c>
      <c r="G89" s="70">
        <v>44896</v>
      </c>
      <c r="H89">
        <v>8633</v>
      </c>
      <c r="I89">
        <v>0</v>
      </c>
      <c r="J89" s="2" t="s">
        <v>0</v>
      </c>
      <c r="K89">
        <v>8486</v>
      </c>
      <c r="L89">
        <v>8780</v>
      </c>
      <c r="M89">
        <v>8604</v>
      </c>
      <c r="N89">
        <v>100.3</v>
      </c>
      <c r="O89" s="2" t="s">
        <v>28</v>
      </c>
      <c r="P89">
        <v>8352</v>
      </c>
      <c r="Q89">
        <v>0</v>
      </c>
      <c r="R89" s="97"/>
      <c r="S89" s="2"/>
    </row>
    <row r="90" spans="1:19" x14ac:dyDescent="0.25">
      <c r="A90" s="96" t="str">
        <f t="shared" si="1"/>
        <v>New South WalesIn-training44256Initial</v>
      </c>
      <c r="B90" s="3">
        <v>89</v>
      </c>
      <c r="C90" s="2" t="s">
        <v>3</v>
      </c>
      <c r="D90" s="2" t="s">
        <v>80</v>
      </c>
      <c r="E90">
        <v>2021.3</v>
      </c>
      <c r="F90">
        <v>108</v>
      </c>
      <c r="G90" s="70">
        <v>44256</v>
      </c>
      <c r="H90">
        <v>103500</v>
      </c>
      <c r="I90">
        <v>0</v>
      </c>
      <c r="J90" s="2" t="s">
        <v>31</v>
      </c>
      <c r="K90">
        <v>102296</v>
      </c>
      <c r="L90">
        <v>104704</v>
      </c>
      <c r="M90">
        <v>105392</v>
      </c>
      <c r="N90">
        <v>98.2</v>
      </c>
      <c r="O90" s="2" t="s">
        <v>27</v>
      </c>
      <c r="P90">
        <v>105534</v>
      </c>
      <c r="Q90">
        <v>0</v>
      </c>
      <c r="R90" s="97"/>
      <c r="S90" s="2"/>
    </row>
    <row r="91" spans="1:19" x14ac:dyDescent="0.25">
      <c r="A91" s="96" t="str">
        <f t="shared" si="1"/>
        <v>New South WalesIn-training442561st revision</v>
      </c>
      <c r="B91" s="3">
        <v>90</v>
      </c>
      <c r="C91" s="2" t="s">
        <v>3</v>
      </c>
      <c r="D91" s="2" t="s">
        <v>80</v>
      </c>
      <c r="E91">
        <v>2021.3</v>
      </c>
      <c r="F91">
        <v>109</v>
      </c>
      <c r="G91" s="70">
        <v>44256</v>
      </c>
      <c r="H91">
        <v>105575</v>
      </c>
      <c r="I91">
        <v>0</v>
      </c>
      <c r="J91" s="2" t="s">
        <v>0</v>
      </c>
      <c r="K91">
        <v>104705</v>
      </c>
      <c r="L91">
        <v>106445</v>
      </c>
      <c r="M91">
        <v>105392</v>
      </c>
      <c r="N91">
        <v>100.2</v>
      </c>
      <c r="O91" s="2" t="s">
        <v>27</v>
      </c>
      <c r="P91">
        <v>106982</v>
      </c>
      <c r="Q91">
        <v>0</v>
      </c>
      <c r="R91" s="97"/>
      <c r="S91" s="2"/>
    </row>
    <row r="92" spans="1:19" x14ac:dyDescent="0.25">
      <c r="A92" s="96" t="str">
        <f t="shared" si="1"/>
        <v>New South WalesIn-training44348Initial</v>
      </c>
      <c r="B92" s="3">
        <v>91</v>
      </c>
      <c r="C92" s="2" t="s">
        <v>3</v>
      </c>
      <c r="D92" s="2" t="s">
        <v>80</v>
      </c>
      <c r="E92">
        <v>2021.4</v>
      </c>
      <c r="F92">
        <v>109</v>
      </c>
      <c r="G92" s="70">
        <v>44348</v>
      </c>
      <c r="H92">
        <v>106741</v>
      </c>
      <c r="I92">
        <v>0</v>
      </c>
      <c r="J92" s="2" t="s">
        <v>31</v>
      </c>
      <c r="K92">
        <v>104676</v>
      </c>
      <c r="L92">
        <v>108806</v>
      </c>
      <c r="M92">
        <v>107276</v>
      </c>
      <c r="N92">
        <v>99.5</v>
      </c>
      <c r="O92" s="2" t="s">
        <v>28</v>
      </c>
      <c r="P92">
        <v>109330</v>
      </c>
      <c r="Q92">
        <v>0</v>
      </c>
      <c r="R92" s="97"/>
      <c r="S92" s="2"/>
    </row>
    <row r="93" spans="1:19" x14ac:dyDescent="0.25">
      <c r="A93" s="96" t="str">
        <f t="shared" si="1"/>
        <v>New South WalesIn-training443481st revision</v>
      </c>
      <c r="B93" s="3">
        <v>92</v>
      </c>
      <c r="C93" s="2" t="s">
        <v>3</v>
      </c>
      <c r="D93" s="2" t="s">
        <v>80</v>
      </c>
      <c r="E93">
        <v>2021.4</v>
      </c>
      <c r="F93">
        <v>110</v>
      </c>
      <c r="G93" s="70">
        <v>44348</v>
      </c>
      <c r="H93">
        <v>107402</v>
      </c>
      <c r="I93">
        <v>0</v>
      </c>
      <c r="J93" s="2" t="s">
        <v>0</v>
      </c>
      <c r="K93">
        <v>106637</v>
      </c>
      <c r="L93">
        <v>108167</v>
      </c>
      <c r="M93">
        <v>107276</v>
      </c>
      <c r="N93">
        <v>100.1</v>
      </c>
      <c r="O93" s="2" t="s">
        <v>28</v>
      </c>
      <c r="P93">
        <v>109149</v>
      </c>
      <c r="Q93">
        <v>0</v>
      </c>
      <c r="R93" s="97"/>
      <c r="S93" s="2"/>
    </row>
    <row r="94" spans="1:19" x14ac:dyDescent="0.25">
      <c r="A94" s="96" t="str">
        <f t="shared" si="1"/>
        <v>New South WalesIn-training44440Initial</v>
      </c>
      <c r="B94" s="3">
        <v>93</v>
      </c>
      <c r="C94" s="2" t="s">
        <v>3</v>
      </c>
      <c r="D94" s="2" t="s">
        <v>80</v>
      </c>
      <c r="E94">
        <v>2022.1</v>
      </c>
      <c r="F94">
        <v>110</v>
      </c>
      <c r="G94" s="70">
        <v>44440</v>
      </c>
      <c r="H94">
        <v>107844</v>
      </c>
      <c r="I94">
        <v>0</v>
      </c>
      <c r="J94" s="2" t="s">
        <v>31</v>
      </c>
      <c r="K94">
        <v>106018</v>
      </c>
      <c r="L94">
        <v>109670</v>
      </c>
      <c r="M94">
        <v>108474</v>
      </c>
      <c r="N94">
        <v>99.4</v>
      </c>
      <c r="O94" s="2" t="s">
        <v>28</v>
      </c>
      <c r="P94">
        <v>110602</v>
      </c>
      <c r="Q94">
        <v>0</v>
      </c>
      <c r="R94" s="97"/>
      <c r="S94" s="2"/>
    </row>
    <row r="95" spans="1:19" x14ac:dyDescent="0.25">
      <c r="A95" s="96" t="str">
        <f t="shared" si="1"/>
        <v>New South WalesIn-training444401st revision</v>
      </c>
      <c r="B95" s="3">
        <v>94</v>
      </c>
      <c r="C95" s="2" t="s">
        <v>3</v>
      </c>
      <c r="D95" s="2" t="s">
        <v>80</v>
      </c>
      <c r="E95">
        <v>2022.1</v>
      </c>
      <c r="F95">
        <v>111</v>
      </c>
      <c r="G95" s="70">
        <v>44440</v>
      </c>
      <c r="H95">
        <v>108429</v>
      </c>
      <c r="I95">
        <v>0</v>
      </c>
      <c r="J95" s="2" t="s">
        <v>0</v>
      </c>
      <c r="K95">
        <v>107810</v>
      </c>
      <c r="L95">
        <v>109048</v>
      </c>
      <c r="M95">
        <v>108474</v>
      </c>
      <c r="N95">
        <v>100</v>
      </c>
      <c r="O95" s="2" t="s">
        <v>28</v>
      </c>
      <c r="P95">
        <v>110256</v>
      </c>
      <c r="Q95">
        <v>0</v>
      </c>
      <c r="R95" s="97"/>
      <c r="S95" s="2"/>
    </row>
    <row r="96" spans="1:19" x14ac:dyDescent="0.25">
      <c r="A96" s="96" t="str">
        <f t="shared" si="1"/>
        <v>New South WalesIn-training44531Initial</v>
      </c>
      <c r="B96" s="3">
        <v>95</v>
      </c>
      <c r="C96" s="2" t="s">
        <v>3</v>
      </c>
      <c r="D96" s="2" t="s">
        <v>80</v>
      </c>
      <c r="E96">
        <v>2022.2</v>
      </c>
      <c r="F96">
        <v>111</v>
      </c>
      <c r="G96" s="70">
        <v>44531</v>
      </c>
      <c r="H96">
        <v>106446</v>
      </c>
      <c r="I96">
        <v>0</v>
      </c>
      <c r="J96" s="2" t="s">
        <v>31</v>
      </c>
      <c r="K96">
        <v>104455</v>
      </c>
      <c r="L96">
        <v>108437</v>
      </c>
      <c r="M96">
        <v>107555</v>
      </c>
      <c r="N96">
        <v>99</v>
      </c>
      <c r="O96" s="2" t="s">
        <v>28</v>
      </c>
      <c r="P96">
        <v>109511</v>
      </c>
      <c r="Q96">
        <v>0</v>
      </c>
      <c r="R96" s="97"/>
      <c r="S96" s="2"/>
    </row>
    <row r="97" spans="1:19" x14ac:dyDescent="0.25">
      <c r="A97" s="96" t="str">
        <f t="shared" si="1"/>
        <v>New South WalesIn-training445311st revision</v>
      </c>
      <c r="B97" s="3">
        <v>96</v>
      </c>
      <c r="C97" s="2" t="s">
        <v>3</v>
      </c>
      <c r="D97" s="2" t="s">
        <v>80</v>
      </c>
      <c r="E97">
        <v>2022.2</v>
      </c>
      <c r="F97">
        <v>112</v>
      </c>
      <c r="G97" s="70">
        <v>44531</v>
      </c>
      <c r="H97">
        <v>107786</v>
      </c>
      <c r="I97">
        <v>0</v>
      </c>
      <c r="J97" s="2" t="s">
        <v>0</v>
      </c>
      <c r="K97">
        <v>107043</v>
      </c>
      <c r="L97">
        <v>108529</v>
      </c>
      <c r="M97">
        <v>107555</v>
      </c>
      <c r="N97">
        <v>100.2</v>
      </c>
      <c r="O97" s="2" t="s">
        <v>28</v>
      </c>
      <c r="P97">
        <v>109867</v>
      </c>
      <c r="Q97">
        <v>0</v>
      </c>
      <c r="R97" s="97"/>
      <c r="S97" s="2"/>
    </row>
    <row r="98" spans="1:19" x14ac:dyDescent="0.25">
      <c r="A98" s="96" t="str">
        <f t="shared" si="1"/>
        <v>Northern TerritoryCancellations/withdrawals44256Initial</v>
      </c>
      <c r="B98" s="3">
        <v>97</v>
      </c>
      <c r="C98" s="2" t="s">
        <v>4</v>
      </c>
      <c r="D98" s="2" t="s">
        <v>77</v>
      </c>
      <c r="E98">
        <v>2021.3</v>
      </c>
      <c r="F98">
        <v>108</v>
      </c>
      <c r="G98" s="70">
        <v>44256</v>
      </c>
      <c r="H98">
        <v>297</v>
      </c>
      <c r="I98">
        <v>0</v>
      </c>
      <c r="J98" s="2" t="s">
        <v>31</v>
      </c>
      <c r="K98">
        <v>261</v>
      </c>
      <c r="L98">
        <v>333</v>
      </c>
      <c r="M98">
        <v>336</v>
      </c>
      <c r="N98">
        <v>88.4</v>
      </c>
      <c r="O98" s="2" t="s">
        <v>27</v>
      </c>
      <c r="P98">
        <v>255</v>
      </c>
      <c r="Q98">
        <v>0</v>
      </c>
      <c r="R98" s="97"/>
      <c r="S98" s="2"/>
    </row>
    <row r="99" spans="1:19" x14ac:dyDescent="0.25">
      <c r="A99" s="96" t="str">
        <f t="shared" si="1"/>
        <v>Northern TerritoryCancellations/withdrawals442561st revision</v>
      </c>
      <c r="B99" s="3">
        <v>98</v>
      </c>
      <c r="C99" s="2" t="s">
        <v>4</v>
      </c>
      <c r="D99" s="2" t="s">
        <v>77</v>
      </c>
      <c r="E99">
        <v>2021.3</v>
      </c>
      <c r="F99">
        <v>109</v>
      </c>
      <c r="G99" s="70">
        <v>44256</v>
      </c>
      <c r="H99">
        <v>328</v>
      </c>
      <c r="I99">
        <v>0</v>
      </c>
      <c r="J99" s="2" t="s">
        <v>0</v>
      </c>
      <c r="K99">
        <v>317</v>
      </c>
      <c r="L99">
        <v>339</v>
      </c>
      <c r="M99">
        <v>336</v>
      </c>
      <c r="N99">
        <v>97.6</v>
      </c>
      <c r="O99" s="2" t="s">
        <v>27</v>
      </c>
      <c r="P99">
        <v>310</v>
      </c>
      <c r="Q99">
        <v>0</v>
      </c>
      <c r="R99" s="97"/>
      <c r="S99" s="2"/>
    </row>
    <row r="100" spans="1:19" x14ac:dyDescent="0.25">
      <c r="A100" s="96" t="str">
        <f t="shared" si="1"/>
        <v>Northern TerritoryCancellations/withdrawals44348Initial</v>
      </c>
      <c r="B100" s="3">
        <v>99</v>
      </c>
      <c r="C100" s="2" t="s">
        <v>4</v>
      </c>
      <c r="D100" s="2" t="s">
        <v>77</v>
      </c>
      <c r="E100">
        <v>2021.4</v>
      </c>
      <c r="F100">
        <v>109</v>
      </c>
      <c r="G100" s="70">
        <v>44348</v>
      </c>
      <c r="H100">
        <v>240</v>
      </c>
      <c r="I100">
        <v>0</v>
      </c>
      <c r="J100" s="2" t="s">
        <v>31</v>
      </c>
      <c r="K100">
        <v>214</v>
      </c>
      <c r="L100">
        <v>266</v>
      </c>
      <c r="M100">
        <v>277</v>
      </c>
      <c r="N100">
        <v>86.6</v>
      </c>
      <c r="O100" s="2" t="s">
        <v>27</v>
      </c>
      <c r="P100">
        <v>205</v>
      </c>
      <c r="Q100">
        <v>0</v>
      </c>
      <c r="R100" s="97"/>
      <c r="S100" s="2"/>
    </row>
    <row r="101" spans="1:19" x14ac:dyDescent="0.25">
      <c r="A101" s="96" t="str">
        <f t="shared" si="1"/>
        <v>Northern TerritoryCancellations/withdrawals443481st revision</v>
      </c>
      <c r="B101" s="3">
        <v>100</v>
      </c>
      <c r="C101" s="2" t="s">
        <v>4</v>
      </c>
      <c r="D101" s="2" t="s">
        <v>77</v>
      </c>
      <c r="E101">
        <v>2021.4</v>
      </c>
      <c r="F101">
        <v>110</v>
      </c>
      <c r="G101" s="70">
        <v>44348</v>
      </c>
      <c r="H101">
        <v>275</v>
      </c>
      <c r="I101">
        <v>0</v>
      </c>
      <c r="J101" s="2" t="s">
        <v>0</v>
      </c>
      <c r="K101">
        <v>262</v>
      </c>
      <c r="L101">
        <v>288</v>
      </c>
      <c r="M101">
        <v>277</v>
      </c>
      <c r="N101">
        <v>99.3</v>
      </c>
      <c r="O101" s="2" t="s">
        <v>27</v>
      </c>
      <c r="P101">
        <v>259</v>
      </c>
      <c r="Q101">
        <v>0</v>
      </c>
      <c r="R101" s="97"/>
      <c r="S101" s="2"/>
    </row>
    <row r="102" spans="1:19" x14ac:dyDescent="0.25">
      <c r="A102" s="96" t="str">
        <f t="shared" si="1"/>
        <v>Northern TerritoryCancellations/withdrawals44440Initial</v>
      </c>
      <c r="B102" s="3">
        <v>101</v>
      </c>
      <c r="C102" s="2" t="s">
        <v>4</v>
      </c>
      <c r="D102" s="2" t="s">
        <v>77</v>
      </c>
      <c r="E102">
        <v>2022.1</v>
      </c>
      <c r="F102">
        <v>110</v>
      </c>
      <c r="G102" s="70">
        <v>44440</v>
      </c>
      <c r="H102">
        <v>286</v>
      </c>
      <c r="I102">
        <v>0</v>
      </c>
      <c r="J102" s="2" t="s">
        <v>31</v>
      </c>
      <c r="K102">
        <v>256</v>
      </c>
      <c r="L102">
        <v>316</v>
      </c>
      <c r="M102">
        <v>300</v>
      </c>
      <c r="N102">
        <v>95.3</v>
      </c>
      <c r="O102" s="2" t="s">
        <v>28</v>
      </c>
      <c r="P102">
        <v>241</v>
      </c>
      <c r="Q102">
        <v>0</v>
      </c>
      <c r="R102" s="97"/>
      <c r="S102" s="2"/>
    </row>
    <row r="103" spans="1:19" x14ac:dyDescent="0.25">
      <c r="A103" s="96" t="str">
        <f t="shared" si="1"/>
        <v>Northern TerritoryCancellations/withdrawals444401st revision</v>
      </c>
      <c r="B103" s="3">
        <v>102</v>
      </c>
      <c r="C103" s="2" t="s">
        <v>4</v>
      </c>
      <c r="D103" s="2" t="s">
        <v>77</v>
      </c>
      <c r="E103">
        <v>2022.1</v>
      </c>
      <c r="F103">
        <v>111</v>
      </c>
      <c r="G103" s="70">
        <v>44440</v>
      </c>
      <c r="H103">
        <v>299</v>
      </c>
      <c r="I103">
        <v>0</v>
      </c>
      <c r="J103" s="2" t="s">
        <v>0</v>
      </c>
      <c r="K103">
        <v>272</v>
      </c>
      <c r="L103">
        <v>326</v>
      </c>
      <c r="M103">
        <v>300</v>
      </c>
      <c r="N103">
        <v>99.7</v>
      </c>
      <c r="O103" s="2" t="s">
        <v>28</v>
      </c>
      <c r="P103">
        <v>279</v>
      </c>
      <c r="Q103">
        <v>0</v>
      </c>
      <c r="R103" s="97"/>
      <c r="S103" s="2"/>
    </row>
    <row r="104" spans="1:19" x14ac:dyDescent="0.25">
      <c r="A104" s="96" t="str">
        <f t="shared" si="1"/>
        <v>Northern TerritoryCancellations/withdrawals44531Initial</v>
      </c>
      <c r="B104" s="3">
        <v>103</v>
      </c>
      <c r="C104" s="2" t="s">
        <v>4</v>
      </c>
      <c r="D104" s="2" t="s">
        <v>77</v>
      </c>
      <c r="E104">
        <v>2022.2</v>
      </c>
      <c r="F104">
        <v>111</v>
      </c>
      <c r="G104" s="70">
        <v>44531</v>
      </c>
      <c r="H104">
        <v>370</v>
      </c>
      <c r="I104">
        <v>0</v>
      </c>
      <c r="J104" s="2" t="s">
        <v>31</v>
      </c>
      <c r="K104">
        <v>316</v>
      </c>
      <c r="L104">
        <v>424</v>
      </c>
      <c r="M104">
        <v>389</v>
      </c>
      <c r="N104">
        <v>95.1</v>
      </c>
      <c r="O104" s="2" t="s">
        <v>28</v>
      </c>
      <c r="P104">
        <v>309</v>
      </c>
      <c r="Q104">
        <v>0</v>
      </c>
      <c r="R104" s="97"/>
      <c r="S104" s="2"/>
    </row>
    <row r="105" spans="1:19" x14ac:dyDescent="0.25">
      <c r="A105" s="96" t="str">
        <f t="shared" si="1"/>
        <v>Northern TerritoryCancellations/withdrawals445311st revision</v>
      </c>
      <c r="B105" s="3">
        <v>104</v>
      </c>
      <c r="C105" s="2" t="s">
        <v>4</v>
      </c>
      <c r="D105" s="2" t="s">
        <v>77</v>
      </c>
      <c r="E105">
        <v>2022.2</v>
      </c>
      <c r="F105">
        <v>112</v>
      </c>
      <c r="G105" s="70">
        <v>44531</v>
      </c>
      <c r="H105">
        <v>383</v>
      </c>
      <c r="I105">
        <v>0</v>
      </c>
      <c r="J105" s="2" t="s">
        <v>0</v>
      </c>
      <c r="K105">
        <v>335</v>
      </c>
      <c r="L105">
        <v>431</v>
      </c>
      <c r="M105">
        <v>389</v>
      </c>
      <c r="N105">
        <v>98.5</v>
      </c>
      <c r="O105" s="2" t="s">
        <v>28</v>
      </c>
      <c r="P105">
        <v>351</v>
      </c>
      <c r="Q105">
        <v>0</v>
      </c>
      <c r="R105" s="97"/>
      <c r="S105" s="2"/>
    </row>
    <row r="106" spans="1:19" x14ac:dyDescent="0.25">
      <c r="A106" s="96" t="str">
        <f t="shared" si="1"/>
        <v>Northern TerritoryCommencements44621Initial</v>
      </c>
      <c r="B106" s="3">
        <v>105</v>
      </c>
      <c r="C106" s="2" t="s">
        <v>4</v>
      </c>
      <c r="D106" s="2" t="s">
        <v>78</v>
      </c>
      <c r="E106">
        <v>2022.3</v>
      </c>
      <c r="F106">
        <v>112</v>
      </c>
      <c r="G106" s="70">
        <v>44621</v>
      </c>
      <c r="H106">
        <v>930</v>
      </c>
      <c r="I106">
        <v>0</v>
      </c>
      <c r="J106" s="2" t="s">
        <v>31</v>
      </c>
      <c r="K106">
        <v>903</v>
      </c>
      <c r="L106">
        <v>957</v>
      </c>
      <c r="M106">
        <v>961</v>
      </c>
      <c r="N106">
        <v>96.8</v>
      </c>
      <c r="O106" s="2" t="s">
        <v>27</v>
      </c>
      <c r="P106">
        <v>911</v>
      </c>
      <c r="Q106">
        <v>0</v>
      </c>
      <c r="R106" s="97"/>
      <c r="S106" s="2"/>
    </row>
    <row r="107" spans="1:19" x14ac:dyDescent="0.25">
      <c r="A107" s="96" t="str">
        <f t="shared" si="1"/>
        <v>Northern TerritoryCommencements446211st revision</v>
      </c>
      <c r="B107" s="3">
        <v>106</v>
      </c>
      <c r="C107" s="2" t="s">
        <v>4</v>
      </c>
      <c r="D107" s="2" t="s">
        <v>78</v>
      </c>
      <c r="E107">
        <v>2022.3</v>
      </c>
      <c r="F107">
        <v>113</v>
      </c>
      <c r="G107" s="70">
        <v>44621</v>
      </c>
      <c r="H107">
        <v>957</v>
      </c>
      <c r="I107">
        <v>0</v>
      </c>
      <c r="J107" s="2" t="s">
        <v>0</v>
      </c>
      <c r="K107">
        <v>952</v>
      </c>
      <c r="L107">
        <v>962</v>
      </c>
      <c r="M107">
        <v>961</v>
      </c>
      <c r="N107">
        <v>99.6</v>
      </c>
      <c r="O107" s="2" t="s">
        <v>27</v>
      </c>
      <c r="P107">
        <v>955</v>
      </c>
      <c r="Q107">
        <v>0</v>
      </c>
      <c r="R107" s="97"/>
      <c r="S107" s="2"/>
    </row>
    <row r="108" spans="1:19" x14ac:dyDescent="0.25">
      <c r="A108" s="96" t="str">
        <f t="shared" si="1"/>
        <v>Northern TerritoryCommencements44713Initial</v>
      </c>
      <c r="B108" s="3">
        <v>107</v>
      </c>
      <c r="C108" s="2" t="s">
        <v>4</v>
      </c>
      <c r="D108" s="2" t="s">
        <v>78</v>
      </c>
      <c r="E108">
        <v>2022.4</v>
      </c>
      <c r="F108">
        <v>113</v>
      </c>
      <c r="G108" s="70">
        <v>44713</v>
      </c>
      <c r="H108">
        <v>598</v>
      </c>
      <c r="I108">
        <v>0</v>
      </c>
      <c r="J108" s="2" t="s">
        <v>31</v>
      </c>
      <c r="K108">
        <v>580</v>
      </c>
      <c r="L108">
        <v>616</v>
      </c>
      <c r="M108">
        <v>596</v>
      </c>
      <c r="N108">
        <v>100.3</v>
      </c>
      <c r="O108" s="2" t="s">
        <v>28</v>
      </c>
      <c r="P108">
        <v>586</v>
      </c>
      <c r="Q108">
        <v>0</v>
      </c>
      <c r="R108" s="97"/>
      <c r="S108" s="2"/>
    </row>
    <row r="109" spans="1:19" x14ac:dyDescent="0.25">
      <c r="A109" s="96" t="str">
        <f t="shared" si="1"/>
        <v>Northern TerritoryCommencements447131st revision</v>
      </c>
      <c r="B109" s="3">
        <v>108</v>
      </c>
      <c r="C109" s="2" t="s">
        <v>4</v>
      </c>
      <c r="D109" s="2" t="s">
        <v>78</v>
      </c>
      <c r="E109">
        <v>2022.4</v>
      </c>
      <c r="F109">
        <v>114</v>
      </c>
      <c r="G109" s="70">
        <v>44713</v>
      </c>
      <c r="H109">
        <v>596</v>
      </c>
      <c r="I109">
        <v>0</v>
      </c>
      <c r="J109" s="2" t="s">
        <v>0</v>
      </c>
      <c r="K109">
        <v>593</v>
      </c>
      <c r="L109">
        <v>599</v>
      </c>
      <c r="M109">
        <v>596</v>
      </c>
      <c r="N109">
        <v>100</v>
      </c>
      <c r="O109" s="2" t="s">
        <v>28</v>
      </c>
      <c r="P109">
        <v>595</v>
      </c>
      <c r="Q109">
        <v>0</v>
      </c>
      <c r="R109" s="97"/>
      <c r="S109" s="2"/>
    </row>
    <row r="110" spans="1:19" x14ac:dyDescent="0.25">
      <c r="A110" s="96" t="str">
        <f t="shared" si="1"/>
        <v>Northern TerritoryCommencements44805Initial</v>
      </c>
      <c r="B110" s="3">
        <v>109</v>
      </c>
      <c r="C110" s="2" t="s">
        <v>4</v>
      </c>
      <c r="D110" s="2" t="s">
        <v>78</v>
      </c>
      <c r="E110">
        <v>2023.1</v>
      </c>
      <c r="F110">
        <v>114</v>
      </c>
      <c r="G110" s="70">
        <v>44805</v>
      </c>
      <c r="H110">
        <v>305</v>
      </c>
      <c r="I110">
        <v>0</v>
      </c>
      <c r="J110" s="2" t="s">
        <v>31</v>
      </c>
      <c r="K110">
        <v>295</v>
      </c>
      <c r="L110">
        <v>315</v>
      </c>
      <c r="M110">
        <v>305</v>
      </c>
      <c r="N110">
        <v>100</v>
      </c>
      <c r="O110" s="2" t="s">
        <v>28</v>
      </c>
      <c r="P110">
        <v>300</v>
      </c>
      <c r="Q110">
        <v>0</v>
      </c>
      <c r="R110" s="97"/>
      <c r="S110" s="2"/>
    </row>
    <row r="111" spans="1:19" x14ac:dyDescent="0.25">
      <c r="A111" s="96" t="str">
        <f t="shared" si="1"/>
        <v>Northern TerritoryCommencements448051st revision</v>
      </c>
      <c r="B111" s="3">
        <v>110</v>
      </c>
      <c r="C111" s="2" t="s">
        <v>4</v>
      </c>
      <c r="D111" s="2" t="s">
        <v>78</v>
      </c>
      <c r="E111">
        <v>2023.1</v>
      </c>
      <c r="F111">
        <v>115</v>
      </c>
      <c r="G111" s="70">
        <v>44805</v>
      </c>
      <c r="H111">
        <v>304</v>
      </c>
      <c r="I111">
        <v>0</v>
      </c>
      <c r="J111" s="2" t="s">
        <v>0</v>
      </c>
      <c r="K111">
        <v>302</v>
      </c>
      <c r="L111">
        <v>306</v>
      </c>
      <c r="M111">
        <v>305</v>
      </c>
      <c r="N111">
        <v>99.7</v>
      </c>
      <c r="O111" s="2" t="s">
        <v>28</v>
      </c>
      <c r="P111">
        <v>303</v>
      </c>
      <c r="Q111">
        <v>0</v>
      </c>
      <c r="R111" s="97"/>
      <c r="S111" s="2"/>
    </row>
    <row r="112" spans="1:19" x14ac:dyDescent="0.25">
      <c r="A112" s="96" t="str">
        <f t="shared" si="1"/>
        <v>Northern TerritoryCommencements44896Initial</v>
      </c>
      <c r="B112" s="3">
        <v>111</v>
      </c>
      <c r="C112" s="2" t="s">
        <v>4</v>
      </c>
      <c r="D112" s="2" t="s">
        <v>78</v>
      </c>
      <c r="E112">
        <v>2023.2</v>
      </c>
      <c r="F112">
        <v>115</v>
      </c>
      <c r="G112" s="70">
        <v>44896</v>
      </c>
      <c r="H112">
        <v>366</v>
      </c>
      <c r="I112">
        <v>0</v>
      </c>
      <c r="J112" s="2" t="s">
        <v>31</v>
      </c>
      <c r="K112">
        <v>354</v>
      </c>
      <c r="L112">
        <v>378</v>
      </c>
      <c r="M112">
        <v>368</v>
      </c>
      <c r="N112">
        <v>99.5</v>
      </c>
      <c r="O112" s="2" t="s">
        <v>28</v>
      </c>
      <c r="P112">
        <v>361</v>
      </c>
      <c r="Q112">
        <v>0</v>
      </c>
      <c r="R112" s="97"/>
      <c r="S112" s="2"/>
    </row>
    <row r="113" spans="1:19" x14ac:dyDescent="0.25">
      <c r="A113" s="96" t="str">
        <f t="shared" si="1"/>
        <v>Northern TerritoryCommencements448961st revision</v>
      </c>
      <c r="B113" s="3">
        <v>112</v>
      </c>
      <c r="C113" s="2" t="s">
        <v>4</v>
      </c>
      <c r="D113" s="2" t="s">
        <v>78</v>
      </c>
      <c r="E113">
        <v>2023.2</v>
      </c>
      <c r="F113">
        <v>116</v>
      </c>
      <c r="G113" s="70">
        <v>44896</v>
      </c>
      <c r="H113">
        <v>369</v>
      </c>
      <c r="I113">
        <v>0</v>
      </c>
      <c r="J113" s="2" t="s">
        <v>0</v>
      </c>
      <c r="K113">
        <v>366</v>
      </c>
      <c r="L113">
        <v>372</v>
      </c>
      <c r="M113">
        <v>368</v>
      </c>
      <c r="N113">
        <v>100.3</v>
      </c>
      <c r="O113" s="2" t="s">
        <v>28</v>
      </c>
      <c r="P113">
        <v>368</v>
      </c>
      <c r="Q113">
        <v>0</v>
      </c>
      <c r="R113" s="97"/>
      <c r="S113" s="2"/>
    </row>
    <row r="114" spans="1:19" x14ac:dyDescent="0.25">
      <c r="A114" s="96" t="str">
        <f t="shared" si="1"/>
        <v>Northern TerritoryCompletions44621Initial</v>
      </c>
      <c r="B114" s="3">
        <v>113</v>
      </c>
      <c r="C114" s="2" t="s">
        <v>4</v>
      </c>
      <c r="D114" s="2" t="s">
        <v>79</v>
      </c>
      <c r="E114">
        <v>2022.3</v>
      </c>
      <c r="F114">
        <v>112</v>
      </c>
      <c r="G114" s="70">
        <v>44621</v>
      </c>
      <c r="H114">
        <v>179</v>
      </c>
      <c r="I114">
        <v>0</v>
      </c>
      <c r="J114" s="2" t="s">
        <v>31</v>
      </c>
      <c r="K114">
        <v>170</v>
      </c>
      <c r="L114">
        <v>188</v>
      </c>
      <c r="M114">
        <v>193</v>
      </c>
      <c r="N114">
        <v>92.7</v>
      </c>
      <c r="O114" s="2" t="s">
        <v>27</v>
      </c>
      <c r="P114">
        <v>169</v>
      </c>
      <c r="Q114">
        <v>0</v>
      </c>
      <c r="R114" s="97"/>
      <c r="S114" s="2"/>
    </row>
    <row r="115" spans="1:19" x14ac:dyDescent="0.25">
      <c r="A115" s="96" t="str">
        <f t="shared" si="1"/>
        <v>Northern TerritoryCompletions446211st revision</v>
      </c>
      <c r="B115" s="3">
        <v>114</v>
      </c>
      <c r="C115" s="2" t="s">
        <v>4</v>
      </c>
      <c r="D115" s="2" t="s">
        <v>79</v>
      </c>
      <c r="E115">
        <v>2022.3</v>
      </c>
      <c r="F115">
        <v>113</v>
      </c>
      <c r="G115" s="70">
        <v>44621</v>
      </c>
      <c r="H115">
        <v>187</v>
      </c>
      <c r="I115">
        <v>0</v>
      </c>
      <c r="J115" s="2" t="s">
        <v>0</v>
      </c>
      <c r="K115">
        <v>181</v>
      </c>
      <c r="L115">
        <v>193</v>
      </c>
      <c r="M115">
        <v>193</v>
      </c>
      <c r="N115">
        <v>96.9</v>
      </c>
      <c r="O115" s="2" t="s">
        <v>27</v>
      </c>
      <c r="P115">
        <v>183</v>
      </c>
      <c r="Q115">
        <v>0</v>
      </c>
      <c r="R115" s="97"/>
      <c r="S115" s="2"/>
    </row>
    <row r="116" spans="1:19" x14ac:dyDescent="0.25">
      <c r="A116" s="96" t="str">
        <f t="shared" si="1"/>
        <v>Northern TerritoryCompletions44713Initial</v>
      </c>
      <c r="B116" s="3">
        <v>115</v>
      </c>
      <c r="C116" s="2" t="s">
        <v>4</v>
      </c>
      <c r="D116" s="2" t="s">
        <v>79</v>
      </c>
      <c r="E116">
        <v>2022.4</v>
      </c>
      <c r="F116">
        <v>113</v>
      </c>
      <c r="G116" s="70">
        <v>44713</v>
      </c>
      <c r="H116">
        <v>218</v>
      </c>
      <c r="I116">
        <v>0</v>
      </c>
      <c r="J116" s="2" t="s">
        <v>31</v>
      </c>
      <c r="K116">
        <v>205</v>
      </c>
      <c r="L116">
        <v>231</v>
      </c>
      <c r="M116">
        <v>214</v>
      </c>
      <c r="N116">
        <v>101.9</v>
      </c>
      <c r="O116" s="2" t="s">
        <v>28</v>
      </c>
      <c r="P116">
        <v>206</v>
      </c>
      <c r="Q116">
        <v>0</v>
      </c>
      <c r="R116" s="97"/>
      <c r="S116" s="2"/>
    </row>
    <row r="117" spans="1:19" x14ac:dyDescent="0.25">
      <c r="A117" s="96" t="str">
        <f t="shared" si="1"/>
        <v>Northern TerritoryCompletions447131st revision</v>
      </c>
      <c r="B117" s="3">
        <v>116</v>
      </c>
      <c r="C117" s="2" t="s">
        <v>4</v>
      </c>
      <c r="D117" s="2" t="s">
        <v>79</v>
      </c>
      <c r="E117">
        <v>2022.4</v>
      </c>
      <c r="F117">
        <v>114</v>
      </c>
      <c r="G117" s="70">
        <v>44713</v>
      </c>
      <c r="H117">
        <v>220</v>
      </c>
      <c r="I117">
        <v>0</v>
      </c>
      <c r="J117" s="2" t="s">
        <v>0</v>
      </c>
      <c r="K117">
        <v>214</v>
      </c>
      <c r="L117">
        <v>226</v>
      </c>
      <c r="M117">
        <v>214</v>
      </c>
      <c r="N117">
        <v>102.8</v>
      </c>
      <c r="O117" s="2" t="s">
        <v>28</v>
      </c>
      <c r="P117">
        <v>214</v>
      </c>
      <c r="Q117">
        <v>0</v>
      </c>
      <c r="R117" s="97"/>
      <c r="S117" s="2"/>
    </row>
    <row r="118" spans="1:19" x14ac:dyDescent="0.25">
      <c r="A118" s="96" t="str">
        <f t="shared" si="1"/>
        <v>Northern TerritoryCompletions44805Initial</v>
      </c>
      <c r="B118" s="3">
        <v>117</v>
      </c>
      <c r="C118" s="2" t="s">
        <v>4</v>
      </c>
      <c r="D118" s="2" t="s">
        <v>79</v>
      </c>
      <c r="E118">
        <v>2023.1</v>
      </c>
      <c r="F118">
        <v>114</v>
      </c>
      <c r="G118" s="70">
        <v>44805</v>
      </c>
      <c r="H118">
        <v>240</v>
      </c>
      <c r="I118">
        <v>0</v>
      </c>
      <c r="J118" s="2" t="s">
        <v>31</v>
      </c>
      <c r="K118">
        <v>224</v>
      </c>
      <c r="L118">
        <v>256</v>
      </c>
      <c r="M118">
        <v>237</v>
      </c>
      <c r="N118">
        <v>101.3</v>
      </c>
      <c r="O118" s="2" t="s">
        <v>28</v>
      </c>
      <c r="P118">
        <v>226</v>
      </c>
      <c r="Q118">
        <v>0</v>
      </c>
      <c r="R118" s="97"/>
      <c r="S118" s="2"/>
    </row>
    <row r="119" spans="1:19" x14ac:dyDescent="0.25">
      <c r="A119" s="96" t="str">
        <f t="shared" si="1"/>
        <v>Northern TerritoryCompletions448051st revision</v>
      </c>
      <c r="B119" s="3">
        <v>118</v>
      </c>
      <c r="C119" s="2" t="s">
        <v>4</v>
      </c>
      <c r="D119" s="2" t="s">
        <v>79</v>
      </c>
      <c r="E119">
        <v>2023.1</v>
      </c>
      <c r="F119">
        <v>115</v>
      </c>
      <c r="G119" s="70">
        <v>44805</v>
      </c>
      <c r="H119">
        <v>241</v>
      </c>
      <c r="I119">
        <v>0</v>
      </c>
      <c r="J119" s="2" t="s">
        <v>0</v>
      </c>
      <c r="K119">
        <v>236</v>
      </c>
      <c r="L119">
        <v>246</v>
      </c>
      <c r="M119">
        <v>237</v>
      </c>
      <c r="N119">
        <v>101.7</v>
      </c>
      <c r="O119" s="2" t="s">
        <v>28</v>
      </c>
      <c r="P119">
        <v>234</v>
      </c>
      <c r="Q119">
        <v>0</v>
      </c>
      <c r="R119" s="97"/>
      <c r="S119" s="2"/>
    </row>
    <row r="120" spans="1:19" x14ac:dyDescent="0.25">
      <c r="A120" s="96" t="str">
        <f t="shared" si="1"/>
        <v>Northern TerritoryCompletions44896Initial</v>
      </c>
      <c r="B120" s="3">
        <v>119</v>
      </c>
      <c r="C120" s="2" t="s">
        <v>4</v>
      </c>
      <c r="D120" s="2" t="s">
        <v>79</v>
      </c>
      <c r="E120">
        <v>2023.2</v>
      </c>
      <c r="F120">
        <v>115</v>
      </c>
      <c r="G120" s="70">
        <v>44896</v>
      </c>
      <c r="H120">
        <v>527</v>
      </c>
      <c r="I120">
        <v>0</v>
      </c>
      <c r="J120" s="2" t="s">
        <v>31</v>
      </c>
      <c r="K120">
        <v>493</v>
      </c>
      <c r="L120">
        <v>561</v>
      </c>
      <c r="M120">
        <v>519</v>
      </c>
      <c r="N120">
        <v>101.5</v>
      </c>
      <c r="O120" s="2" t="s">
        <v>28</v>
      </c>
      <c r="P120">
        <v>498</v>
      </c>
      <c r="Q120">
        <v>0</v>
      </c>
      <c r="R120" s="97"/>
      <c r="S120" s="2"/>
    </row>
    <row r="121" spans="1:19" x14ac:dyDescent="0.25">
      <c r="A121" s="96" t="str">
        <f t="shared" si="1"/>
        <v>Northern TerritoryCompletions448961st revision</v>
      </c>
      <c r="B121" s="3">
        <v>120</v>
      </c>
      <c r="C121" s="2" t="s">
        <v>4</v>
      </c>
      <c r="D121" s="2" t="s">
        <v>79</v>
      </c>
      <c r="E121">
        <v>2023.2</v>
      </c>
      <c r="F121">
        <v>116</v>
      </c>
      <c r="G121" s="70">
        <v>44896</v>
      </c>
      <c r="H121">
        <v>524</v>
      </c>
      <c r="I121">
        <v>0</v>
      </c>
      <c r="J121" s="2" t="s">
        <v>0</v>
      </c>
      <c r="K121">
        <v>508</v>
      </c>
      <c r="L121">
        <v>540</v>
      </c>
      <c r="M121">
        <v>519</v>
      </c>
      <c r="N121">
        <v>101</v>
      </c>
      <c r="O121" s="2" t="s">
        <v>28</v>
      </c>
      <c r="P121">
        <v>508</v>
      </c>
      <c r="Q121">
        <v>0</v>
      </c>
      <c r="R121" s="97"/>
      <c r="S121" s="2"/>
    </row>
    <row r="122" spans="1:19" x14ac:dyDescent="0.25">
      <c r="A122" s="96" t="str">
        <f t="shared" si="1"/>
        <v>Northern TerritoryIn-training44256Initial</v>
      </c>
      <c r="B122" s="3">
        <v>121</v>
      </c>
      <c r="C122" s="2" t="s">
        <v>4</v>
      </c>
      <c r="D122" s="2" t="s">
        <v>80</v>
      </c>
      <c r="E122">
        <v>2021.3</v>
      </c>
      <c r="F122">
        <v>108</v>
      </c>
      <c r="G122" s="70">
        <v>44256</v>
      </c>
      <c r="H122">
        <v>3747</v>
      </c>
      <c r="I122">
        <v>0</v>
      </c>
      <c r="J122" s="2" t="s">
        <v>31</v>
      </c>
      <c r="K122">
        <v>3692</v>
      </c>
      <c r="L122">
        <v>3802</v>
      </c>
      <c r="M122">
        <v>3661</v>
      </c>
      <c r="N122">
        <v>102.3</v>
      </c>
      <c r="O122" s="2" t="s">
        <v>27</v>
      </c>
      <c r="P122">
        <v>3824</v>
      </c>
      <c r="Q122">
        <v>0</v>
      </c>
      <c r="R122" s="97"/>
      <c r="S122" s="2"/>
    </row>
    <row r="123" spans="1:19" x14ac:dyDescent="0.25">
      <c r="A123" s="96" t="str">
        <f t="shared" si="1"/>
        <v>Northern TerritoryIn-training442561st revision</v>
      </c>
      <c r="B123" s="3">
        <v>122</v>
      </c>
      <c r="C123" s="2" t="s">
        <v>4</v>
      </c>
      <c r="D123" s="2" t="s">
        <v>80</v>
      </c>
      <c r="E123">
        <v>2021.3</v>
      </c>
      <c r="F123">
        <v>109</v>
      </c>
      <c r="G123" s="70">
        <v>44256</v>
      </c>
      <c r="H123">
        <v>3697</v>
      </c>
      <c r="I123">
        <v>0</v>
      </c>
      <c r="J123" s="2" t="s">
        <v>0</v>
      </c>
      <c r="K123">
        <v>3672</v>
      </c>
      <c r="L123">
        <v>3722</v>
      </c>
      <c r="M123">
        <v>3661</v>
      </c>
      <c r="N123">
        <v>101</v>
      </c>
      <c r="O123" s="2" t="s">
        <v>27</v>
      </c>
      <c r="P123">
        <v>3739</v>
      </c>
      <c r="Q123">
        <v>0</v>
      </c>
      <c r="R123" s="97"/>
      <c r="S123" s="2"/>
    </row>
    <row r="124" spans="1:19" x14ac:dyDescent="0.25">
      <c r="A124" s="96" t="str">
        <f t="shared" si="1"/>
        <v>Northern TerritoryIn-training44348Initial</v>
      </c>
      <c r="B124" s="3">
        <v>123</v>
      </c>
      <c r="C124" s="2" t="s">
        <v>4</v>
      </c>
      <c r="D124" s="2" t="s">
        <v>80</v>
      </c>
      <c r="E124">
        <v>2021.4</v>
      </c>
      <c r="F124">
        <v>109</v>
      </c>
      <c r="G124" s="70">
        <v>44348</v>
      </c>
      <c r="H124">
        <v>3751</v>
      </c>
      <c r="I124">
        <v>0</v>
      </c>
      <c r="J124" s="2" t="s">
        <v>31</v>
      </c>
      <c r="K124">
        <v>3708</v>
      </c>
      <c r="L124">
        <v>3794</v>
      </c>
      <c r="M124">
        <v>3684</v>
      </c>
      <c r="N124">
        <v>101.8</v>
      </c>
      <c r="O124" s="2" t="s">
        <v>27</v>
      </c>
      <c r="P124">
        <v>3835</v>
      </c>
      <c r="Q124">
        <v>0</v>
      </c>
      <c r="R124" s="97"/>
      <c r="S124" s="2"/>
    </row>
    <row r="125" spans="1:19" x14ac:dyDescent="0.25">
      <c r="A125" s="96" t="str">
        <f t="shared" si="1"/>
        <v>Northern TerritoryIn-training443481st revision</v>
      </c>
      <c r="B125" s="3">
        <v>124</v>
      </c>
      <c r="C125" s="2" t="s">
        <v>4</v>
      </c>
      <c r="D125" s="2" t="s">
        <v>80</v>
      </c>
      <c r="E125">
        <v>2021.4</v>
      </c>
      <c r="F125">
        <v>110</v>
      </c>
      <c r="G125" s="70">
        <v>44348</v>
      </c>
      <c r="H125">
        <v>3717</v>
      </c>
      <c r="I125">
        <v>0</v>
      </c>
      <c r="J125" s="2" t="s">
        <v>0</v>
      </c>
      <c r="K125">
        <v>3692</v>
      </c>
      <c r="L125">
        <v>3742</v>
      </c>
      <c r="M125">
        <v>3684</v>
      </c>
      <c r="N125">
        <v>100.9</v>
      </c>
      <c r="O125" s="2" t="s">
        <v>27</v>
      </c>
      <c r="P125">
        <v>3758</v>
      </c>
      <c r="Q125">
        <v>0</v>
      </c>
      <c r="R125" s="97"/>
      <c r="S125" s="2"/>
    </row>
    <row r="126" spans="1:19" x14ac:dyDescent="0.25">
      <c r="A126" s="96" t="str">
        <f t="shared" si="1"/>
        <v>Northern TerritoryIn-training44440Initial</v>
      </c>
      <c r="B126" s="3">
        <v>125</v>
      </c>
      <c r="C126" s="2" t="s">
        <v>4</v>
      </c>
      <c r="D126" s="2" t="s">
        <v>80</v>
      </c>
      <c r="E126">
        <v>2022.1</v>
      </c>
      <c r="F126">
        <v>110</v>
      </c>
      <c r="G126" s="70">
        <v>44440</v>
      </c>
      <c r="H126">
        <v>3650</v>
      </c>
      <c r="I126">
        <v>0</v>
      </c>
      <c r="J126" s="2" t="s">
        <v>31</v>
      </c>
      <c r="K126">
        <v>3607</v>
      </c>
      <c r="L126">
        <v>3693</v>
      </c>
      <c r="M126">
        <v>3599</v>
      </c>
      <c r="N126">
        <v>101.4</v>
      </c>
      <c r="O126" s="2" t="s">
        <v>27</v>
      </c>
      <c r="P126">
        <v>3744</v>
      </c>
      <c r="Q126">
        <v>0</v>
      </c>
      <c r="R126" s="97"/>
      <c r="S126" s="2"/>
    </row>
    <row r="127" spans="1:19" x14ac:dyDescent="0.25">
      <c r="A127" s="96" t="str">
        <f t="shared" si="1"/>
        <v>Northern TerritoryIn-training444401st revision</v>
      </c>
      <c r="B127" s="3">
        <v>126</v>
      </c>
      <c r="C127" s="2" t="s">
        <v>4</v>
      </c>
      <c r="D127" s="2" t="s">
        <v>80</v>
      </c>
      <c r="E127">
        <v>2022.1</v>
      </c>
      <c r="F127">
        <v>111</v>
      </c>
      <c r="G127" s="70">
        <v>44440</v>
      </c>
      <c r="H127">
        <v>3625</v>
      </c>
      <c r="I127">
        <v>0</v>
      </c>
      <c r="J127" s="2" t="s">
        <v>0</v>
      </c>
      <c r="K127">
        <v>3590</v>
      </c>
      <c r="L127">
        <v>3660</v>
      </c>
      <c r="M127">
        <v>3599</v>
      </c>
      <c r="N127">
        <v>100.7</v>
      </c>
      <c r="O127" s="2" t="s">
        <v>27</v>
      </c>
      <c r="P127">
        <v>3672</v>
      </c>
      <c r="Q127">
        <v>0</v>
      </c>
      <c r="R127" s="97"/>
      <c r="S127" s="2"/>
    </row>
    <row r="128" spans="1:19" x14ac:dyDescent="0.25">
      <c r="A128" s="96" t="str">
        <f t="shared" si="1"/>
        <v>Northern TerritoryIn-training44531Initial</v>
      </c>
      <c r="B128" s="3">
        <v>127</v>
      </c>
      <c r="C128" s="2" t="s">
        <v>4</v>
      </c>
      <c r="D128" s="2" t="s">
        <v>80</v>
      </c>
      <c r="E128">
        <v>2022.2</v>
      </c>
      <c r="F128">
        <v>111</v>
      </c>
      <c r="G128" s="70">
        <v>44531</v>
      </c>
      <c r="H128">
        <v>3287</v>
      </c>
      <c r="I128">
        <v>0</v>
      </c>
      <c r="J128" s="2" t="s">
        <v>31</v>
      </c>
      <c r="K128">
        <v>3216</v>
      </c>
      <c r="L128">
        <v>3358</v>
      </c>
      <c r="M128">
        <v>3242</v>
      </c>
      <c r="N128">
        <v>101.4</v>
      </c>
      <c r="O128" s="2" t="s">
        <v>28</v>
      </c>
      <c r="P128">
        <v>3412</v>
      </c>
      <c r="Q128">
        <v>0</v>
      </c>
      <c r="R128" s="97"/>
      <c r="S128" s="2"/>
    </row>
    <row r="129" spans="1:19" x14ac:dyDescent="0.25">
      <c r="A129" s="96" t="str">
        <f t="shared" si="1"/>
        <v>Northern TerritoryIn-training445311st revision</v>
      </c>
      <c r="B129" s="3">
        <v>128</v>
      </c>
      <c r="C129" s="2" t="s">
        <v>4</v>
      </c>
      <c r="D129" s="2" t="s">
        <v>80</v>
      </c>
      <c r="E129">
        <v>2022.2</v>
      </c>
      <c r="F129">
        <v>112</v>
      </c>
      <c r="G129" s="70">
        <v>44531</v>
      </c>
      <c r="H129">
        <v>3287</v>
      </c>
      <c r="I129">
        <v>0</v>
      </c>
      <c r="J129" s="2" t="s">
        <v>0</v>
      </c>
      <c r="K129">
        <v>3232</v>
      </c>
      <c r="L129">
        <v>3342</v>
      </c>
      <c r="M129">
        <v>3242</v>
      </c>
      <c r="N129">
        <v>101.4</v>
      </c>
      <c r="O129" s="2" t="s">
        <v>28</v>
      </c>
      <c r="P129">
        <v>3353</v>
      </c>
      <c r="Q129">
        <v>0</v>
      </c>
      <c r="R129" s="97"/>
      <c r="S129" s="2"/>
    </row>
    <row r="130" spans="1:19" x14ac:dyDescent="0.25">
      <c r="A130" s="96" t="str">
        <f t="shared" ref="A130:A193" si="2">CONCATENATE(C130,D130,G130,J130)</f>
        <v>QueenslandCancellations/withdrawals44256Initial</v>
      </c>
      <c r="B130" s="3">
        <v>129</v>
      </c>
      <c r="C130" s="2" t="s">
        <v>5</v>
      </c>
      <c r="D130" s="2" t="s">
        <v>77</v>
      </c>
      <c r="E130">
        <v>2021.3</v>
      </c>
      <c r="F130">
        <v>108</v>
      </c>
      <c r="G130" s="70">
        <v>44256</v>
      </c>
      <c r="H130">
        <v>5439</v>
      </c>
      <c r="I130">
        <v>0</v>
      </c>
      <c r="J130" s="2" t="s">
        <v>31</v>
      </c>
      <c r="K130">
        <v>5181</v>
      </c>
      <c r="L130">
        <v>5697</v>
      </c>
      <c r="M130">
        <v>5466</v>
      </c>
      <c r="N130">
        <v>99.5</v>
      </c>
      <c r="O130" s="2" t="s">
        <v>28</v>
      </c>
      <c r="P130">
        <v>4641</v>
      </c>
      <c r="Q130">
        <v>0</v>
      </c>
      <c r="R130" s="97"/>
      <c r="S130" s="2"/>
    </row>
    <row r="131" spans="1:19" x14ac:dyDescent="0.25">
      <c r="A131" s="96" t="str">
        <f t="shared" si="2"/>
        <v>QueenslandCancellations/withdrawals442561st revision</v>
      </c>
      <c r="B131" s="3">
        <v>130</v>
      </c>
      <c r="C131" s="2" t="s">
        <v>5</v>
      </c>
      <c r="D131" s="2" t="s">
        <v>77</v>
      </c>
      <c r="E131">
        <v>2021.3</v>
      </c>
      <c r="F131">
        <v>109</v>
      </c>
      <c r="G131" s="70">
        <v>44256</v>
      </c>
      <c r="H131">
        <v>5536</v>
      </c>
      <c r="I131">
        <v>0</v>
      </c>
      <c r="J131" s="2" t="s">
        <v>0</v>
      </c>
      <c r="K131">
        <v>5354</v>
      </c>
      <c r="L131">
        <v>5718</v>
      </c>
      <c r="M131">
        <v>5466</v>
      </c>
      <c r="N131">
        <v>101.3</v>
      </c>
      <c r="O131" s="2" t="s">
        <v>28</v>
      </c>
      <c r="P131">
        <v>5174</v>
      </c>
      <c r="Q131">
        <v>0</v>
      </c>
      <c r="R131" s="97"/>
      <c r="S131" s="2"/>
    </row>
    <row r="132" spans="1:19" x14ac:dyDescent="0.25">
      <c r="A132" s="96" t="str">
        <f t="shared" si="2"/>
        <v>QueenslandCancellations/withdrawals44348Initial</v>
      </c>
      <c r="B132" s="3">
        <v>131</v>
      </c>
      <c r="C132" s="2" t="s">
        <v>5</v>
      </c>
      <c r="D132" s="2" t="s">
        <v>77</v>
      </c>
      <c r="E132">
        <v>2021.4</v>
      </c>
      <c r="F132">
        <v>109</v>
      </c>
      <c r="G132" s="70">
        <v>44348</v>
      </c>
      <c r="H132">
        <v>5888</v>
      </c>
      <c r="I132">
        <v>0</v>
      </c>
      <c r="J132" s="2" t="s">
        <v>31</v>
      </c>
      <c r="K132">
        <v>5513</v>
      </c>
      <c r="L132">
        <v>6263</v>
      </c>
      <c r="M132">
        <v>5833</v>
      </c>
      <c r="N132">
        <v>100.9</v>
      </c>
      <c r="O132" s="2" t="s">
        <v>28</v>
      </c>
      <c r="P132">
        <v>5048</v>
      </c>
      <c r="Q132">
        <v>0</v>
      </c>
      <c r="R132" s="97"/>
      <c r="S132" s="2"/>
    </row>
    <row r="133" spans="1:19" x14ac:dyDescent="0.25">
      <c r="A133" s="96" t="str">
        <f t="shared" si="2"/>
        <v>QueenslandCancellations/withdrawals443481st revision</v>
      </c>
      <c r="B133" s="3">
        <v>132</v>
      </c>
      <c r="C133" s="2" t="s">
        <v>5</v>
      </c>
      <c r="D133" s="2" t="s">
        <v>77</v>
      </c>
      <c r="E133">
        <v>2021.4</v>
      </c>
      <c r="F133">
        <v>110</v>
      </c>
      <c r="G133" s="70">
        <v>44348</v>
      </c>
      <c r="H133">
        <v>5923</v>
      </c>
      <c r="I133">
        <v>0</v>
      </c>
      <c r="J133" s="2" t="s">
        <v>0</v>
      </c>
      <c r="K133">
        <v>5701</v>
      </c>
      <c r="L133">
        <v>6145</v>
      </c>
      <c r="M133">
        <v>5833</v>
      </c>
      <c r="N133">
        <v>101.5</v>
      </c>
      <c r="O133" s="2" t="s">
        <v>28</v>
      </c>
      <c r="P133">
        <v>5552</v>
      </c>
      <c r="Q133">
        <v>0</v>
      </c>
      <c r="R133" s="97"/>
      <c r="S133" s="2"/>
    </row>
    <row r="134" spans="1:19" x14ac:dyDescent="0.25">
      <c r="A134" s="96" t="str">
        <f t="shared" si="2"/>
        <v>QueenslandCancellations/withdrawals44440Initial</v>
      </c>
      <c r="B134" s="3">
        <v>133</v>
      </c>
      <c r="C134" s="2" t="s">
        <v>5</v>
      </c>
      <c r="D134" s="2" t="s">
        <v>77</v>
      </c>
      <c r="E134">
        <v>2022.1</v>
      </c>
      <c r="F134">
        <v>110</v>
      </c>
      <c r="G134" s="70">
        <v>44440</v>
      </c>
      <c r="H134">
        <v>6516</v>
      </c>
      <c r="I134">
        <v>0</v>
      </c>
      <c r="J134" s="2" t="s">
        <v>31</v>
      </c>
      <c r="K134">
        <v>6000</v>
      </c>
      <c r="L134">
        <v>7032</v>
      </c>
      <c r="M134">
        <v>6550</v>
      </c>
      <c r="N134">
        <v>99.5</v>
      </c>
      <c r="O134" s="2" t="s">
        <v>28</v>
      </c>
      <c r="P134">
        <v>5624</v>
      </c>
      <c r="Q134">
        <v>0</v>
      </c>
      <c r="R134" s="97"/>
      <c r="S134" s="2"/>
    </row>
    <row r="135" spans="1:19" x14ac:dyDescent="0.25">
      <c r="A135" s="96" t="str">
        <f t="shared" si="2"/>
        <v>QueenslandCancellations/withdrawals444401st revision</v>
      </c>
      <c r="B135" s="3">
        <v>134</v>
      </c>
      <c r="C135" s="2" t="s">
        <v>5</v>
      </c>
      <c r="D135" s="2" t="s">
        <v>77</v>
      </c>
      <c r="E135">
        <v>2022.1</v>
      </c>
      <c r="F135">
        <v>111</v>
      </c>
      <c r="G135" s="70">
        <v>44440</v>
      </c>
      <c r="H135">
        <v>6575</v>
      </c>
      <c r="I135">
        <v>0</v>
      </c>
      <c r="J135" s="2" t="s">
        <v>0</v>
      </c>
      <c r="K135">
        <v>6409</v>
      </c>
      <c r="L135">
        <v>6741</v>
      </c>
      <c r="M135">
        <v>6550</v>
      </c>
      <c r="N135">
        <v>100.4</v>
      </c>
      <c r="O135" s="2" t="s">
        <v>28</v>
      </c>
      <c r="P135">
        <v>6188</v>
      </c>
      <c r="Q135">
        <v>0</v>
      </c>
      <c r="R135" s="97"/>
      <c r="S135" s="2"/>
    </row>
    <row r="136" spans="1:19" x14ac:dyDescent="0.25">
      <c r="A136" s="96" t="str">
        <f t="shared" si="2"/>
        <v>QueenslandCancellations/withdrawals44531Initial</v>
      </c>
      <c r="B136" s="3">
        <v>135</v>
      </c>
      <c r="C136" s="2" t="s">
        <v>5</v>
      </c>
      <c r="D136" s="2" t="s">
        <v>77</v>
      </c>
      <c r="E136">
        <v>2022.2</v>
      </c>
      <c r="F136">
        <v>111</v>
      </c>
      <c r="G136" s="70">
        <v>44531</v>
      </c>
      <c r="H136">
        <v>7026</v>
      </c>
      <c r="I136">
        <v>0</v>
      </c>
      <c r="J136" s="2" t="s">
        <v>31</v>
      </c>
      <c r="K136">
        <v>6625</v>
      </c>
      <c r="L136">
        <v>7427</v>
      </c>
      <c r="M136">
        <v>7430</v>
      </c>
      <c r="N136">
        <v>94.6</v>
      </c>
      <c r="O136" s="2" t="s">
        <v>27</v>
      </c>
      <c r="P136">
        <v>6114</v>
      </c>
      <c r="Q136">
        <v>0</v>
      </c>
      <c r="R136" s="97"/>
      <c r="S136" s="2"/>
    </row>
    <row r="137" spans="1:19" x14ac:dyDescent="0.25">
      <c r="A137" s="96" t="str">
        <f t="shared" si="2"/>
        <v>QueenslandCancellations/withdrawals445311st revision</v>
      </c>
      <c r="B137" s="3">
        <v>136</v>
      </c>
      <c r="C137" s="2" t="s">
        <v>5</v>
      </c>
      <c r="D137" s="2" t="s">
        <v>77</v>
      </c>
      <c r="E137">
        <v>2022.2</v>
      </c>
      <c r="F137">
        <v>112</v>
      </c>
      <c r="G137" s="70">
        <v>44531</v>
      </c>
      <c r="H137">
        <v>7336</v>
      </c>
      <c r="I137">
        <v>0</v>
      </c>
      <c r="J137" s="2" t="s">
        <v>0</v>
      </c>
      <c r="K137">
        <v>7148</v>
      </c>
      <c r="L137">
        <v>7524</v>
      </c>
      <c r="M137">
        <v>7430</v>
      </c>
      <c r="N137">
        <v>98.7</v>
      </c>
      <c r="O137" s="2" t="s">
        <v>27</v>
      </c>
      <c r="P137">
        <v>6904</v>
      </c>
      <c r="Q137">
        <v>0</v>
      </c>
      <c r="R137" s="97"/>
      <c r="S137" s="2"/>
    </row>
    <row r="138" spans="1:19" x14ac:dyDescent="0.25">
      <c r="A138" s="96" t="str">
        <f t="shared" si="2"/>
        <v>QueenslandCommencements44621Initial</v>
      </c>
      <c r="B138" s="3">
        <v>137</v>
      </c>
      <c r="C138" s="2" t="s">
        <v>5</v>
      </c>
      <c r="D138" s="2" t="s">
        <v>78</v>
      </c>
      <c r="E138">
        <v>2022.3</v>
      </c>
      <c r="F138">
        <v>112</v>
      </c>
      <c r="G138" s="70">
        <v>44621</v>
      </c>
      <c r="H138">
        <v>22810</v>
      </c>
      <c r="I138">
        <v>0</v>
      </c>
      <c r="J138" s="2" t="s">
        <v>31</v>
      </c>
      <c r="K138">
        <v>21799</v>
      </c>
      <c r="L138">
        <v>23821</v>
      </c>
      <c r="M138">
        <v>25964</v>
      </c>
      <c r="N138">
        <v>87.9</v>
      </c>
      <c r="O138" s="2" t="s">
        <v>27</v>
      </c>
      <c r="P138">
        <v>21925</v>
      </c>
      <c r="Q138">
        <v>0</v>
      </c>
      <c r="R138" s="97"/>
      <c r="S138" s="2"/>
    </row>
    <row r="139" spans="1:19" x14ac:dyDescent="0.25">
      <c r="A139" s="96" t="str">
        <f t="shared" si="2"/>
        <v>QueenslandCommencements446211st revision</v>
      </c>
      <c r="B139" s="3">
        <v>138</v>
      </c>
      <c r="C139" s="2" t="s">
        <v>5</v>
      </c>
      <c r="D139" s="2" t="s">
        <v>78</v>
      </c>
      <c r="E139">
        <v>2022.3</v>
      </c>
      <c r="F139">
        <v>113</v>
      </c>
      <c r="G139" s="70">
        <v>44621</v>
      </c>
      <c r="H139">
        <v>25376</v>
      </c>
      <c r="I139">
        <v>0</v>
      </c>
      <c r="J139" s="2" t="s">
        <v>0</v>
      </c>
      <c r="K139">
        <v>25272</v>
      </c>
      <c r="L139">
        <v>25480</v>
      </c>
      <c r="M139">
        <v>25964</v>
      </c>
      <c r="N139">
        <v>97.7</v>
      </c>
      <c r="O139" s="2" t="s">
        <v>27</v>
      </c>
      <c r="P139">
        <v>25209</v>
      </c>
      <c r="Q139">
        <v>0</v>
      </c>
      <c r="R139" s="97"/>
      <c r="S139" s="2"/>
    </row>
    <row r="140" spans="1:19" x14ac:dyDescent="0.25">
      <c r="A140" s="96" t="str">
        <f t="shared" si="2"/>
        <v>QueenslandCommencements44713Initial</v>
      </c>
      <c r="B140" s="3">
        <v>139</v>
      </c>
      <c r="C140" s="2" t="s">
        <v>5</v>
      </c>
      <c r="D140" s="2" t="s">
        <v>78</v>
      </c>
      <c r="E140">
        <v>2022.4</v>
      </c>
      <c r="F140">
        <v>113</v>
      </c>
      <c r="G140" s="70">
        <v>44713</v>
      </c>
      <c r="H140">
        <v>18266</v>
      </c>
      <c r="I140">
        <v>0</v>
      </c>
      <c r="J140" s="2" t="s">
        <v>31</v>
      </c>
      <c r="K140">
        <v>17437</v>
      </c>
      <c r="L140">
        <v>19095</v>
      </c>
      <c r="M140">
        <v>21572</v>
      </c>
      <c r="N140">
        <v>84.7</v>
      </c>
      <c r="O140" s="2" t="s">
        <v>27</v>
      </c>
      <c r="P140">
        <v>17461</v>
      </c>
      <c r="Q140">
        <v>0</v>
      </c>
      <c r="R140" s="97"/>
      <c r="S140" s="2"/>
    </row>
    <row r="141" spans="1:19" x14ac:dyDescent="0.25">
      <c r="A141" s="96" t="str">
        <f t="shared" si="2"/>
        <v>QueenslandCommencements447131st revision</v>
      </c>
      <c r="B141" s="3">
        <v>140</v>
      </c>
      <c r="C141" s="2" t="s">
        <v>5</v>
      </c>
      <c r="D141" s="2" t="s">
        <v>78</v>
      </c>
      <c r="E141">
        <v>2022.4</v>
      </c>
      <c r="F141">
        <v>114</v>
      </c>
      <c r="G141" s="70">
        <v>44713</v>
      </c>
      <c r="H141">
        <v>21097</v>
      </c>
      <c r="I141">
        <v>0</v>
      </c>
      <c r="J141" s="2" t="s">
        <v>0</v>
      </c>
      <c r="K141">
        <v>20933</v>
      </c>
      <c r="L141">
        <v>21261</v>
      </c>
      <c r="M141">
        <v>21572</v>
      </c>
      <c r="N141">
        <v>97.8</v>
      </c>
      <c r="O141" s="2" t="s">
        <v>27</v>
      </c>
      <c r="P141">
        <v>20932</v>
      </c>
      <c r="Q141">
        <v>0</v>
      </c>
      <c r="R141" s="97"/>
      <c r="S141" s="2"/>
    </row>
    <row r="142" spans="1:19" x14ac:dyDescent="0.25">
      <c r="A142" s="96" t="str">
        <f t="shared" si="2"/>
        <v>QueenslandCommencements44805Initial</v>
      </c>
      <c r="B142" s="3">
        <v>141</v>
      </c>
      <c r="C142" s="2" t="s">
        <v>5</v>
      </c>
      <c r="D142" s="2" t="s">
        <v>78</v>
      </c>
      <c r="E142">
        <v>2023.1</v>
      </c>
      <c r="F142">
        <v>114</v>
      </c>
      <c r="G142" s="70">
        <v>44805</v>
      </c>
      <c r="H142">
        <v>8273</v>
      </c>
      <c r="I142">
        <v>0</v>
      </c>
      <c r="J142" s="2" t="s">
        <v>31</v>
      </c>
      <c r="K142">
        <v>7908</v>
      </c>
      <c r="L142">
        <v>8638</v>
      </c>
      <c r="M142">
        <v>8597</v>
      </c>
      <c r="N142">
        <v>96.2</v>
      </c>
      <c r="O142" s="2" t="s">
        <v>28</v>
      </c>
      <c r="P142">
        <v>7866</v>
      </c>
      <c r="Q142">
        <v>0</v>
      </c>
      <c r="R142" s="97"/>
      <c r="S142" s="2"/>
    </row>
    <row r="143" spans="1:19" x14ac:dyDescent="0.25">
      <c r="A143" s="96" t="str">
        <f t="shared" si="2"/>
        <v>QueenslandCommencements448051st revision</v>
      </c>
      <c r="B143" s="3">
        <v>142</v>
      </c>
      <c r="C143" s="2" t="s">
        <v>5</v>
      </c>
      <c r="D143" s="2" t="s">
        <v>78</v>
      </c>
      <c r="E143">
        <v>2023.1</v>
      </c>
      <c r="F143">
        <v>115</v>
      </c>
      <c r="G143" s="70">
        <v>44805</v>
      </c>
      <c r="H143">
        <v>8543</v>
      </c>
      <c r="I143">
        <v>0</v>
      </c>
      <c r="J143" s="2" t="s">
        <v>0</v>
      </c>
      <c r="K143">
        <v>8449</v>
      </c>
      <c r="L143">
        <v>8637</v>
      </c>
      <c r="M143">
        <v>8597</v>
      </c>
      <c r="N143">
        <v>99.4</v>
      </c>
      <c r="O143" s="2" t="s">
        <v>28</v>
      </c>
      <c r="P143">
        <v>8465</v>
      </c>
      <c r="Q143">
        <v>0</v>
      </c>
      <c r="R143" s="97"/>
      <c r="S143" s="2"/>
    </row>
    <row r="144" spans="1:19" x14ac:dyDescent="0.25">
      <c r="A144" s="96" t="str">
        <f t="shared" si="2"/>
        <v>QueenslandCommencements44896Initial</v>
      </c>
      <c r="B144" s="3">
        <v>143</v>
      </c>
      <c r="C144" s="2" t="s">
        <v>5</v>
      </c>
      <c r="D144" s="2" t="s">
        <v>78</v>
      </c>
      <c r="E144">
        <v>2023.2</v>
      </c>
      <c r="F144">
        <v>115</v>
      </c>
      <c r="G144" s="70">
        <v>44896</v>
      </c>
      <c r="H144">
        <v>8823</v>
      </c>
      <c r="I144">
        <v>0</v>
      </c>
      <c r="J144" s="2" t="s">
        <v>31</v>
      </c>
      <c r="K144">
        <v>8347</v>
      </c>
      <c r="L144">
        <v>9299</v>
      </c>
      <c r="M144">
        <v>8936</v>
      </c>
      <c r="N144">
        <v>98.7</v>
      </c>
      <c r="O144" s="2" t="s">
        <v>28</v>
      </c>
      <c r="P144">
        <v>8332</v>
      </c>
      <c r="Q144">
        <v>0</v>
      </c>
      <c r="R144" s="97"/>
      <c r="S144" s="2"/>
    </row>
    <row r="145" spans="1:19" x14ac:dyDescent="0.25">
      <c r="A145" s="96" t="str">
        <f t="shared" si="2"/>
        <v>QueenslandCommencements448961st revision</v>
      </c>
      <c r="B145" s="3">
        <v>144</v>
      </c>
      <c r="C145" s="2" t="s">
        <v>5</v>
      </c>
      <c r="D145" s="2" t="s">
        <v>78</v>
      </c>
      <c r="E145">
        <v>2023.2</v>
      </c>
      <c r="F145">
        <v>116</v>
      </c>
      <c r="G145" s="70">
        <v>44896</v>
      </c>
      <c r="H145">
        <v>8950</v>
      </c>
      <c r="I145">
        <v>0</v>
      </c>
      <c r="J145" s="2" t="s">
        <v>0</v>
      </c>
      <c r="K145">
        <v>8755</v>
      </c>
      <c r="L145">
        <v>9145</v>
      </c>
      <c r="M145">
        <v>8936</v>
      </c>
      <c r="N145">
        <v>100.2</v>
      </c>
      <c r="O145" s="2" t="s">
        <v>28</v>
      </c>
      <c r="P145">
        <v>8841</v>
      </c>
      <c r="Q145">
        <v>0</v>
      </c>
      <c r="R145" s="97"/>
      <c r="S145" s="2"/>
    </row>
    <row r="146" spans="1:19" x14ac:dyDescent="0.25">
      <c r="A146" s="96" t="str">
        <f t="shared" si="2"/>
        <v>QueenslandCompletions44621Initial</v>
      </c>
      <c r="B146" s="3">
        <v>145</v>
      </c>
      <c r="C146" s="2" t="s">
        <v>5</v>
      </c>
      <c r="D146" s="2" t="s">
        <v>79</v>
      </c>
      <c r="E146">
        <v>2022.3</v>
      </c>
      <c r="F146">
        <v>112</v>
      </c>
      <c r="G146" s="70">
        <v>44621</v>
      </c>
      <c r="H146">
        <v>5074</v>
      </c>
      <c r="I146">
        <v>0</v>
      </c>
      <c r="J146" s="2" t="s">
        <v>31</v>
      </c>
      <c r="K146">
        <v>4978</v>
      </c>
      <c r="L146">
        <v>5170</v>
      </c>
      <c r="M146">
        <v>5121</v>
      </c>
      <c r="N146">
        <v>99.1</v>
      </c>
      <c r="O146" s="2" t="s">
        <v>28</v>
      </c>
      <c r="P146">
        <v>4831</v>
      </c>
      <c r="Q146">
        <v>0</v>
      </c>
      <c r="R146" s="97"/>
      <c r="S146" s="2"/>
    </row>
    <row r="147" spans="1:19" x14ac:dyDescent="0.25">
      <c r="A147" s="96" t="str">
        <f t="shared" si="2"/>
        <v>QueenslandCompletions446211st revision</v>
      </c>
      <c r="B147" s="3">
        <v>146</v>
      </c>
      <c r="C147" s="2" t="s">
        <v>5</v>
      </c>
      <c r="D147" s="2" t="s">
        <v>79</v>
      </c>
      <c r="E147">
        <v>2022.3</v>
      </c>
      <c r="F147">
        <v>113</v>
      </c>
      <c r="G147" s="70">
        <v>44621</v>
      </c>
      <c r="H147">
        <v>5103</v>
      </c>
      <c r="I147">
        <v>0</v>
      </c>
      <c r="J147" s="2" t="s">
        <v>0</v>
      </c>
      <c r="K147">
        <v>5082</v>
      </c>
      <c r="L147">
        <v>5124</v>
      </c>
      <c r="M147">
        <v>5121</v>
      </c>
      <c r="N147">
        <v>99.6</v>
      </c>
      <c r="O147" s="2" t="s">
        <v>28</v>
      </c>
      <c r="P147">
        <v>5012</v>
      </c>
      <c r="Q147">
        <v>0</v>
      </c>
      <c r="R147" s="97"/>
      <c r="S147" s="2"/>
    </row>
    <row r="148" spans="1:19" x14ac:dyDescent="0.25">
      <c r="A148" s="96" t="str">
        <f t="shared" si="2"/>
        <v>QueenslandCompletions44713Initial</v>
      </c>
      <c r="B148" s="3">
        <v>147</v>
      </c>
      <c r="C148" s="2" t="s">
        <v>5</v>
      </c>
      <c r="D148" s="2" t="s">
        <v>79</v>
      </c>
      <c r="E148">
        <v>2022.4</v>
      </c>
      <c r="F148">
        <v>113</v>
      </c>
      <c r="G148" s="70">
        <v>44713</v>
      </c>
      <c r="H148">
        <v>5308</v>
      </c>
      <c r="I148">
        <v>0</v>
      </c>
      <c r="J148" s="2" t="s">
        <v>31</v>
      </c>
      <c r="K148">
        <v>5220</v>
      </c>
      <c r="L148">
        <v>5396</v>
      </c>
      <c r="M148">
        <v>5351</v>
      </c>
      <c r="N148">
        <v>99.2</v>
      </c>
      <c r="O148" s="2" t="s">
        <v>28</v>
      </c>
      <c r="P148">
        <v>5064</v>
      </c>
      <c r="Q148">
        <v>0</v>
      </c>
      <c r="R148" s="97"/>
      <c r="S148" s="2"/>
    </row>
    <row r="149" spans="1:19" x14ac:dyDescent="0.25">
      <c r="A149" s="96" t="str">
        <f t="shared" si="2"/>
        <v>QueenslandCompletions447131st revision</v>
      </c>
      <c r="B149" s="3">
        <v>148</v>
      </c>
      <c r="C149" s="2" t="s">
        <v>5</v>
      </c>
      <c r="D149" s="2" t="s">
        <v>79</v>
      </c>
      <c r="E149">
        <v>2022.4</v>
      </c>
      <c r="F149">
        <v>114</v>
      </c>
      <c r="G149" s="70">
        <v>44713</v>
      </c>
      <c r="H149">
        <v>5343</v>
      </c>
      <c r="I149">
        <v>0</v>
      </c>
      <c r="J149" s="2" t="s">
        <v>0</v>
      </c>
      <c r="K149">
        <v>5325</v>
      </c>
      <c r="L149">
        <v>5361</v>
      </c>
      <c r="M149">
        <v>5351</v>
      </c>
      <c r="N149">
        <v>99.9</v>
      </c>
      <c r="O149" s="2" t="s">
        <v>28</v>
      </c>
      <c r="P149">
        <v>5245</v>
      </c>
      <c r="Q149">
        <v>0</v>
      </c>
      <c r="R149" s="97"/>
      <c r="S149" s="2"/>
    </row>
    <row r="150" spans="1:19" x14ac:dyDescent="0.25">
      <c r="A150" s="96" t="str">
        <f t="shared" si="2"/>
        <v>QueenslandCompletions44805Initial</v>
      </c>
      <c r="B150" s="3">
        <v>149</v>
      </c>
      <c r="C150" s="2" t="s">
        <v>5</v>
      </c>
      <c r="D150" s="2" t="s">
        <v>79</v>
      </c>
      <c r="E150">
        <v>2023.1</v>
      </c>
      <c r="F150">
        <v>114</v>
      </c>
      <c r="G150" s="70">
        <v>44805</v>
      </c>
      <c r="H150">
        <v>5847</v>
      </c>
      <c r="I150">
        <v>0</v>
      </c>
      <c r="J150" s="2" t="s">
        <v>31</v>
      </c>
      <c r="K150">
        <v>5747</v>
      </c>
      <c r="L150">
        <v>5947</v>
      </c>
      <c r="M150">
        <v>5839</v>
      </c>
      <c r="N150">
        <v>100.1</v>
      </c>
      <c r="O150" s="2" t="s">
        <v>28</v>
      </c>
      <c r="P150">
        <v>5566</v>
      </c>
      <c r="Q150">
        <v>0</v>
      </c>
      <c r="R150" s="97"/>
      <c r="S150" s="2"/>
    </row>
    <row r="151" spans="1:19" x14ac:dyDescent="0.25">
      <c r="A151" s="96" t="str">
        <f t="shared" si="2"/>
        <v>QueenslandCompletions448051st revision</v>
      </c>
      <c r="B151" s="3">
        <v>150</v>
      </c>
      <c r="C151" s="2" t="s">
        <v>5</v>
      </c>
      <c r="D151" s="2" t="s">
        <v>79</v>
      </c>
      <c r="E151">
        <v>2023.1</v>
      </c>
      <c r="F151">
        <v>115</v>
      </c>
      <c r="G151" s="70">
        <v>44805</v>
      </c>
      <c r="H151">
        <v>5839</v>
      </c>
      <c r="I151">
        <v>0</v>
      </c>
      <c r="J151" s="2" t="s">
        <v>0</v>
      </c>
      <c r="K151">
        <v>5806</v>
      </c>
      <c r="L151">
        <v>5872</v>
      </c>
      <c r="M151">
        <v>5839</v>
      </c>
      <c r="N151">
        <v>100</v>
      </c>
      <c r="O151" s="2" t="s">
        <v>28</v>
      </c>
      <c r="P151">
        <v>5725</v>
      </c>
      <c r="Q151">
        <v>0</v>
      </c>
      <c r="R151" s="97"/>
      <c r="S151" s="2"/>
    </row>
    <row r="152" spans="1:19" x14ac:dyDescent="0.25">
      <c r="A152" s="96" t="str">
        <f t="shared" si="2"/>
        <v>QueenslandCompletions44896Initial</v>
      </c>
      <c r="B152" s="3">
        <v>151</v>
      </c>
      <c r="C152" s="2" t="s">
        <v>5</v>
      </c>
      <c r="D152" s="2" t="s">
        <v>79</v>
      </c>
      <c r="E152">
        <v>2023.2</v>
      </c>
      <c r="F152">
        <v>115</v>
      </c>
      <c r="G152" s="70">
        <v>44896</v>
      </c>
      <c r="H152">
        <v>7646</v>
      </c>
      <c r="I152">
        <v>0</v>
      </c>
      <c r="J152" s="2" t="s">
        <v>31</v>
      </c>
      <c r="K152">
        <v>7511</v>
      </c>
      <c r="L152">
        <v>7781</v>
      </c>
      <c r="M152">
        <v>7754</v>
      </c>
      <c r="N152">
        <v>98.6</v>
      </c>
      <c r="O152" s="2" t="s">
        <v>28</v>
      </c>
      <c r="P152">
        <v>7263</v>
      </c>
      <c r="Q152">
        <v>0</v>
      </c>
      <c r="R152" s="97"/>
      <c r="S152" s="2"/>
    </row>
    <row r="153" spans="1:19" x14ac:dyDescent="0.25">
      <c r="A153" s="96" t="str">
        <f t="shared" si="2"/>
        <v>QueenslandCompletions448961st revision</v>
      </c>
      <c r="B153" s="3">
        <v>152</v>
      </c>
      <c r="C153" s="2" t="s">
        <v>5</v>
      </c>
      <c r="D153" s="2" t="s">
        <v>79</v>
      </c>
      <c r="E153">
        <v>2023.2</v>
      </c>
      <c r="F153">
        <v>116</v>
      </c>
      <c r="G153" s="70">
        <v>44896</v>
      </c>
      <c r="H153">
        <v>7747</v>
      </c>
      <c r="I153">
        <v>0</v>
      </c>
      <c r="J153" s="2" t="s">
        <v>0</v>
      </c>
      <c r="K153">
        <v>7679</v>
      </c>
      <c r="L153">
        <v>7815</v>
      </c>
      <c r="M153">
        <v>7754</v>
      </c>
      <c r="N153">
        <v>99.9</v>
      </c>
      <c r="O153" s="2" t="s">
        <v>28</v>
      </c>
      <c r="P153">
        <v>7584</v>
      </c>
      <c r="Q153">
        <v>0</v>
      </c>
      <c r="R153" s="97"/>
      <c r="S153" s="2"/>
    </row>
    <row r="154" spans="1:19" x14ac:dyDescent="0.25">
      <c r="A154" s="96" t="str">
        <f t="shared" si="2"/>
        <v>QueenslandIn-training44256Initial</v>
      </c>
      <c r="B154" s="3">
        <v>153</v>
      </c>
      <c r="C154" s="2" t="s">
        <v>5</v>
      </c>
      <c r="D154" s="2" t="s">
        <v>80</v>
      </c>
      <c r="E154">
        <v>2021.3</v>
      </c>
      <c r="F154">
        <v>108</v>
      </c>
      <c r="G154" s="70">
        <v>44256</v>
      </c>
      <c r="H154">
        <v>70440</v>
      </c>
      <c r="I154">
        <v>0</v>
      </c>
      <c r="J154" s="2" t="s">
        <v>31</v>
      </c>
      <c r="K154">
        <v>69877</v>
      </c>
      <c r="L154">
        <v>71003</v>
      </c>
      <c r="M154">
        <v>71520</v>
      </c>
      <c r="N154">
        <v>98.5</v>
      </c>
      <c r="O154" s="2" t="s">
        <v>27</v>
      </c>
      <c r="P154">
        <v>71757</v>
      </c>
      <c r="Q154">
        <v>0</v>
      </c>
      <c r="R154" s="97"/>
      <c r="S154" s="2"/>
    </row>
    <row r="155" spans="1:19" x14ac:dyDescent="0.25">
      <c r="A155" s="96" t="str">
        <f t="shared" si="2"/>
        <v>QueenslandIn-training442561st revision</v>
      </c>
      <c r="B155" s="3">
        <v>154</v>
      </c>
      <c r="C155" s="2" t="s">
        <v>5</v>
      </c>
      <c r="D155" s="2" t="s">
        <v>80</v>
      </c>
      <c r="E155">
        <v>2021.3</v>
      </c>
      <c r="F155">
        <v>109</v>
      </c>
      <c r="G155" s="70">
        <v>44256</v>
      </c>
      <c r="H155">
        <v>71247</v>
      </c>
      <c r="I155">
        <v>0</v>
      </c>
      <c r="J155" s="2" t="s">
        <v>0</v>
      </c>
      <c r="K155">
        <v>70845</v>
      </c>
      <c r="L155">
        <v>71649</v>
      </c>
      <c r="M155">
        <v>71520</v>
      </c>
      <c r="N155">
        <v>99.6</v>
      </c>
      <c r="O155" s="2" t="s">
        <v>27</v>
      </c>
      <c r="P155">
        <v>72042</v>
      </c>
      <c r="Q155">
        <v>0</v>
      </c>
      <c r="R155" s="97"/>
      <c r="S155" s="2"/>
    </row>
    <row r="156" spans="1:19" x14ac:dyDescent="0.25">
      <c r="A156" s="96" t="str">
        <f t="shared" si="2"/>
        <v>QueenslandIn-training44348Initial</v>
      </c>
      <c r="B156" s="3">
        <v>155</v>
      </c>
      <c r="C156" s="2" t="s">
        <v>5</v>
      </c>
      <c r="D156" s="2" t="s">
        <v>80</v>
      </c>
      <c r="E156">
        <v>2021.4</v>
      </c>
      <c r="F156">
        <v>109</v>
      </c>
      <c r="G156" s="70">
        <v>44348</v>
      </c>
      <c r="H156">
        <v>74467</v>
      </c>
      <c r="I156">
        <v>0</v>
      </c>
      <c r="J156" s="2" t="s">
        <v>31</v>
      </c>
      <c r="K156">
        <v>73780</v>
      </c>
      <c r="L156">
        <v>75154</v>
      </c>
      <c r="M156">
        <v>75409</v>
      </c>
      <c r="N156">
        <v>98.8</v>
      </c>
      <c r="O156" s="2" t="s">
        <v>27</v>
      </c>
      <c r="P156">
        <v>75777</v>
      </c>
      <c r="Q156">
        <v>0</v>
      </c>
      <c r="R156" s="97"/>
      <c r="S156" s="2"/>
    </row>
    <row r="157" spans="1:19" x14ac:dyDescent="0.25">
      <c r="A157" s="96" t="str">
        <f t="shared" si="2"/>
        <v>QueenslandIn-training443481st revision</v>
      </c>
      <c r="B157" s="3">
        <v>156</v>
      </c>
      <c r="C157" s="2" t="s">
        <v>5</v>
      </c>
      <c r="D157" s="2" t="s">
        <v>80</v>
      </c>
      <c r="E157">
        <v>2021.4</v>
      </c>
      <c r="F157">
        <v>110</v>
      </c>
      <c r="G157" s="70">
        <v>44348</v>
      </c>
      <c r="H157">
        <v>75202</v>
      </c>
      <c r="I157">
        <v>0</v>
      </c>
      <c r="J157" s="2" t="s">
        <v>0</v>
      </c>
      <c r="K157">
        <v>74833</v>
      </c>
      <c r="L157">
        <v>75571</v>
      </c>
      <c r="M157">
        <v>75409</v>
      </c>
      <c r="N157">
        <v>99.7</v>
      </c>
      <c r="O157" s="2" t="s">
        <v>27</v>
      </c>
      <c r="P157">
        <v>75898</v>
      </c>
      <c r="Q157">
        <v>0</v>
      </c>
      <c r="R157" s="97"/>
      <c r="S157" s="2"/>
    </row>
    <row r="158" spans="1:19" x14ac:dyDescent="0.25">
      <c r="A158" s="96" t="str">
        <f t="shared" si="2"/>
        <v>QueenslandIn-training44440Initial</v>
      </c>
      <c r="B158" s="3">
        <v>157</v>
      </c>
      <c r="C158" s="2" t="s">
        <v>5</v>
      </c>
      <c r="D158" s="2" t="s">
        <v>80</v>
      </c>
      <c r="E158">
        <v>2022.1</v>
      </c>
      <c r="F158">
        <v>110</v>
      </c>
      <c r="G158" s="70">
        <v>44440</v>
      </c>
      <c r="H158">
        <v>79296</v>
      </c>
      <c r="I158">
        <v>0</v>
      </c>
      <c r="J158" s="2" t="s">
        <v>31</v>
      </c>
      <c r="K158">
        <v>78506</v>
      </c>
      <c r="L158">
        <v>80086</v>
      </c>
      <c r="M158">
        <v>80054</v>
      </c>
      <c r="N158">
        <v>99.1</v>
      </c>
      <c r="O158" s="2" t="s">
        <v>28</v>
      </c>
      <c r="P158">
        <v>80481</v>
      </c>
      <c r="Q158">
        <v>0</v>
      </c>
      <c r="R158" s="97"/>
      <c r="S158" s="2"/>
    </row>
    <row r="159" spans="1:19" x14ac:dyDescent="0.25">
      <c r="A159" s="96" t="str">
        <f t="shared" si="2"/>
        <v>QueenslandIn-training444401st revision</v>
      </c>
      <c r="B159" s="3">
        <v>158</v>
      </c>
      <c r="C159" s="2" t="s">
        <v>5</v>
      </c>
      <c r="D159" s="2" t="s">
        <v>80</v>
      </c>
      <c r="E159">
        <v>2022.1</v>
      </c>
      <c r="F159">
        <v>111</v>
      </c>
      <c r="G159" s="70">
        <v>44440</v>
      </c>
      <c r="H159">
        <v>79986</v>
      </c>
      <c r="I159">
        <v>0</v>
      </c>
      <c r="J159" s="2" t="s">
        <v>0</v>
      </c>
      <c r="K159">
        <v>79698</v>
      </c>
      <c r="L159">
        <v>80274</v>
      </c>
      <c r="M159">
        <v>80054</v>
      </c>
      <c r="N159">
        <v>99.9</v>
      </c>
      <c r="O159" s="2" t="s">
        <v>28</v>
      </c>
      <c r="P159">
        <v>80574</v>
      </c>
      <c r="Q159">
        <v>0</v>
      </c>
      <c r="R159" s="97"/>
      <c r="S159" s="2"/>
    </row>
    <row r="160" spans="1:19" x14ac:dyDescent="0.25">
      <c r="A160" s="96" t="str">
        <f t="shared" si="2"/>
        <v>QueenslandIn-training44531Initial</v>
      </c>
      <c r="B160" s="3">
        <v>159</v>
      </c>
      <c r="C160" s="2" t="s">
        <v>5</v>
      </c>
      <c r="D160" s="2" t="s">
        <v>80</v>
      </c>
      <c r="E160">
        <v>2022.2</v>
      </c>
      <c r="F160">
        <v>111</v>
      </c>
      <c r="G160" s="70">
        <v>44531</v>
      </c>
      <c r="H160">
        <v>80086</v>
      </c>
      <c r="I160">
        <v>0</v>
      </c>
      <c r="J160" s="2" t="s">
        <v>31</v>
      </c>
      <c r="K160">
        <v>79391</v>
      </c>
      <c r="L160">
        <v>80781</v>
      </c>
      <c r="M160">
        <v>80557</v>
      </c>
      <c r="N160">
        <v>99.4</v>
      </c>
      <c r="O160" s="2" t="s">
        <v>28</v>
      </c>
      <c r="P160">
        <v>81221</v>
      </c>
      <c r="Q160">
        <v>0</v>
      </c>
      <c r="R160" s="97"/>
      <c r="S160" s="2"/>
    </row>
    <row r="161" spans="1:19" x14ac:dyDescent="0.25">
      <c r="A161" s="96" t="str">
        <f t="shared" si="2"/>
        <v>QueenslandIn-training445311st revision</v>
      </c>
      <c r="B161" s="3">
        <v>160</v>
      </c>
      <c r="C161" s="2" t="s">
        <v>5</v>
      </c>
      <c r="D161" s="2" t="s">
        <v>80</v>
      </c>
      <c r="E161">
        <v>2022.2</v>
      </c>
      <c r="F161">
        <v>112</v>
      </c>
      <c r="G161" s="70">
        <v>44531</v>
      </c>
      <c r="H161">
        <v>80689</v>
      </c>
      <c r="I161">
        <v>0</v>
      </c>
      <c r="J161" s="2" t="s">
        <v>0</v>
      </c>
      <c r="K161">
        <v>80402</v>
      </c>
      <c r="L161">
        <v>80976</v>
      </c>
      <c r="M161">
        <v>80557</v>
      </c>
      <c r="N161">
        <v>100.2</v>
      </c>
      <c r="O161" s="2" t="s">
        <v>28</v>
      </c>
      <c r="P161">
        <v>81294</v>
      </c>
      <c r="Q161">
        <v>0</v>
      </c>
      <c r="R161" s="97"/>
      <c r="S161" s="2"/>
    </row>
    <row r="162" spans="1:19" x14ac:dyDescent="0.25">
      <c r="A162" s="96" t="str">
        <f t="shared" si="2"/>
        <v>South AustraliaCancellations/withdrawals44256Initial</v>
      </c>
      <c r="B162" s="3">
        <v>161</v>
      </c>
      <c r="C162" s="2" t="s">
        <v>6</v>
      </c>
      <c r="D162" s="2" t="s">
        <v>77</v>
      </c>
      <c r="E162">
        <v>2021.3</v>
      </c>
      <c r="F162">
        <v>108</v>
      </c>
      <c r="G162" s="70">
        <v>44256</v>
      </c>
      <c r="H162">
        <v>1152</v>
      </c>
      <c r="I162">
        <v>0</v>
      </c>
      <c r="J162" s="2" t="s">
        <v>31</v>
      </c>
      <c r="K162">
        <v>1062</v>
      </c>
      <c r="L162">
        <v>1242</v>
      </c>
      <c r="M162">
        <v>1174</v>
      </c>
      <c r="N162">
        <v>98.1</v>
      </c>
      <c r="O162" s="2" t="s">
        <v>28</v>
      </c>
      <c r="P162">
        <v>934</v>
      </c>
      <c r="Q162">
        <v>0</v>
      </c>
      <c r="R162" s="97"/>
      <c r="S162" s="2"/>
    </row>
    <row r="163" spans="1:19" x14ac:dyDescent="0.25">
      <c r="A163" s="96" t="str">
        <f t="shared" si="2"/>
        <v>South AustraliaCancellations/withdrawals442561st revision</v>
      </c>
      <c r="B163" s="3">
        <v>162</v>
      </c>
      <c r="C163" s="2" t="s">
        <v>6</v>
      </c>
      <c r="D163" s="2" t="s">
        <v>77</v>
      </c>
      <c r="E163">
        <v>2021.3</v>
      </c>
      <c r="F163">
        <v>109</v>
      </c>
      <c r="G163" s="70">
        <v>44256</v>
      </c>
      <c r="H163">
        <v>1180</v>
      </c>
      <c r="I163">
        <v>0</v>
      </c>
      <c r="J163" s="2" t="s">
        <v>0</v>
      </c>
      <c r="K163">
        <v>1103</v>
      </c>
      <c r="L163">
        <v>1257</v>
      </c>
      <c r="M163">
        <v>1174</v>
      </c>
      <c r="N163">
        <v>100.5</v>
      </c>
      <c r="O163" s="2" t="s">
        <v>28</v>
      </c>
      <c r="P163">
        <v>1044</v>
      </c>
      <c r="Q163">
        <v>0</v>
      </c>
      <c r="R163" s="97"/>
      <c r="S163" s="2"/>
    </row>
    <row r="164" spans="1:19" x14ac:dyDescent="0.25">
      <c r="A164" s="96" t="str">
        <f t="shared" si="2"/>
        <v>South AustraliaCancellations/withdrawals44348Initial</v>
      </c>
      <c r="B164" s="3">
        <v>163</v>
      </c>
      <c r="C164" s="2" t="s">
        <v>6</v>
      </c>
      <c r="D164" s="2" t="s">
        <v>77</v>
      </c>
      <c r="E164">
        <v>2021.4</v>
      </c>
      <c r="F164">
        <v>109</v>
      </c>
      <c r="G164" s="70">
        <v>44348</v>
      </c>
      <c r="H164">
        <v>1190</v>
      </c>
      <c r="I164">
        <v>0</v>
      </c>
      <c r="J164" s="2" t="s">
        <v>31</v>
      </c>
      <c r="K164">
        <v>1095</v>
      </c>
      <c r="L164">
        <v>1285</v>
      </c>
      <c r="M164">
        <v>1226</v>
      </c>
      <c r="N164">
        <v>97.1</v>
      </c>
      <c r="O164" s="2" t="s">
        <v>28</v>
      </c>
      <c r="P164">
        <v>965</v>
      </c>
      <c r="Q164">
        <v>0</v>
      </c>
      <c r="R164" s="97"/>
      <c r="S164" s="2"/>
    </row>
    <row r="165" spans="1:19" x14ac:dyDescent="0.25">
      <c r="A165" s="96" t="str">
        <f t="shared" si="2"/>
        <v>South AustraliaCancellations/withdrawals443481st revision</v>
      </c>
      <c r="B165" s="3">
        <v>164</v>
      </c>
      <c r="C165" s="2" t="s">
        <v>6</v>
      </c>
      <c r="D165" s="2" t="s">
        <v>77</v>
      </c>
      <c r="E165">
        <v>2021.4</v>
      </c>
      <c r="F165">
        <v>110</v>
      </c>
      <c r="G165" s="70">
        <v>44348</v>
      </c>
      <c r="H165">
        <v>1241</v>
      </c>
      <c r="I165">
        <v>0</v>
      </c>
      <c r="J165" s="2" t="s">
        <v>0</v>
      </c>
      <c r="K165">
        <v>1169</v>
      </c>
      <c r="L165">
        <v>1313</v>
      </c>
      <c r="M165">
        <v>1226</v>
      </c>
      <c r="N165">
        <v>101.2</v>
      </c>
      <c r="O165" s="2" t="s">
        <v>28</v>
      </c>
      <c r="P165">
        <v>1094</v>
      </c>
      <c r="Q165">
        <v>0</v>
      </c>
      <c r="R165" s="97"/>
      <c r="S165" s="2"/>
    </row>
    <row r="166" spans="1:19" x14ac:dyDescent="0.25">
      <c r="A166" s="96" t="str">
        <f t="shared" si="2"/>
        <v>South AustraliaCancellations/withdrawals44440Initial</v>
      </c>
      <c r="B166" s="3">
        <v>165</v>
      </c>
      <c r="C166" s="2" t="s">
        <v>6</v>
      </c>
      <c r="D166" s="2" t="s">
        <v>77</v>
      </c>
      <c r="E166">
        <v>2022.1</v>
      </c>
      <c r="F166">
        <v>110</v>
      </c>
      <c r="G166" s="70">
        <v>44440</v>
      </c>
      <c r="H166">
        <v>1326</v>
      </c>
      <c r="I166">
        <v>0</v>
      </c>
      <c r="J166" s="2" t="s">
        <v>31</v>
      </c>
      <c r="K166">
        <v>1235</v>
      </c>
      <c r="L166">
        <v>1417</v>
      </c>
      <c r="M166">
        <v>1296</v>
      </c>
      <c r="N166">
        <v>102.3</v>
      </c>
      <c r="O166" s="2" t="s">
        <v>28</v>
      </c>
      <c r="P166">
        <v>1070</v>
      </c>
      <c r="Q166">
        <v>0</v>
      </c>
      <c r="R166" s="97"/>
      <c r="S166" s="2"/>
    </row>
    <row r="167" spans="1:19" x14ac:dyDescent="0.25">
      <c r="A167" s="96" t="str">
        <f t="shared" si="2"/>
        <v>South AustraliaCancellations/withdrawals444401st revision</v>
      </c>
      <c r="B167" s="3">
        <v>166</v>
      </c>
      <c r="C167" s="2" t="s">
        <v>6</v>
      </c>
      <c r="D167" s="2" t="s">
        <v>77</v>
      </c>
      <c r="E167">
        <v>2022.1</v>
      </c>
      <c r="F167">
        <v>111</v>
      </c>
      <c r="G167" s="70">
        <v>44440</v>
      </c>
      <c r="H167">
        <v>1354</v>
      </c>
      <c r="I167">
        <v>0</v>
      </c>
      <c r="J167" s="2" t="s">
        <v>0</v>
      </c>
      <c r="K167">
        <v>1281</v>
      </c>
      <c r="L167">
        <v>1427</v>
      </c>
      <c r="M167">
        <v>1296</v>
      </c>
      <c r="N167">
        <v>104.5</v>
      </c>
      <c r="O167" s="2" t="s">
        <v>28</v>
      </c>
      <c r="P167">
        <v>1195</v>
      </c>
      <c r="Q167">
        <v>0</v>
      </c>
      <c r="R167" s="97"/>
      <c r="S167" s="2"/>
    </row>
    <row r="168" spans="1:19" x14ac:dyDescent="0.25">
      <c r="A168" s="96" t="str">
        <f t="shared" si="2"/>
        <v>South AustraliaCancellations/withdrawals44531Initial</v>
      </c>
      <c r="B168" s="3">
        <v>167</v>
      </c>
      <c r="C168" s="2" t="s">
        <v>6</v>
      </c>
      <c r="D168" s="2" t="s">
        <v>77</v>
      </c>
      <c r="E168">
        <v>2022.2</v>
      </c>
      <c r="F168">
        <v>111</v>
      </c>
      <c r="G168" s="70">
        <v>44531</v>
      </c>
      <c r="H168">
        <v>1438</v>
      </c>
      <c r="I168">
        <v>0</v>
      </c>
      <c r="J168" s="2" t="s">
        <v>31</v>
      </c>
      <c r="K168">
        <v>1321</v>
      </c>
      <c r="L168">
        <v>1555</v>
      </c>
      <c r="M168">
        <v>1450</v>
      </c>
      <c r="N168">
        <v>99.2</v>
      </c>
      <c r="O168" s="2" t="s">
        <v>28</v>
      </c>
      <c r="P168">
        <v>1154</v>
      </c>
      <c r="Q168">
        <v>0</v>
      </c>
      <c r="R168" s="97"/>
      <c r="S168" s="2"/>
    </row>
    <row r="169" spans="1:19" x14ac:dyDescent="0.25">
      <c r="A169" s="96" t="str">
        <f t="shared" si="2"/>
        <v>South AustraliaCancellations/withdrawals445311st revision</v>
      </c>
      <c r="B169" s="3">
        <v>168</v>
      </c>
      <c r="C169" s="2" t="s">
        <v>6</v>
      </c>
      <c r="D169" s="2" t="s">
        <v>77</v>
      </c>
      <c r="E169">
        <v>2022.2</v>
      </c>
      <c r="F169">
        <v>112</v>
      </c>
      <c r="G169" s="70">
        <v>44531</v>
      </c>
      <c r="H169">
        <v>1440</v>
      </c>
      <c r="I169">
        <v>0</v>
      </c>
      <c r="J169" s="2" t="s">
        <v>0</v>
      </c>
      <c r="K169">
        <v>1363</v>
      </c>
      <c r="L169">
        <v>1517</v>
      </c>
      <c r="M169">
        <v>1450</v>
      </c>
      <c r="N169">
        <v>99.3</v>
      </c>
      <c r="O169" s="2" t="s">
        <v>28</v>
      </c>
      <c r="P169">
        <v>1270</v>
      </c>
      <c r="Q169">
        <v>0</v>
      </c>
      <c r="R169" s="97"/>
      <c r="S169" s="2"/>
    </row>
    <row r="170" spans="1:19" x14ac:dyDescent="0.25">
      <c r="A170" s="96" t="str">
        <f t="shared" si="2"/>
        <v>South AustraliaCommencements44621Initial</v>
      </c>
      <c r="B170" s="3">
        <v>169</v>
      </c>
      <c r="C170" s="2" t="s">
        <v>6</v>
      </c>
      <c r="D170" s="2" t="s">
        <v>78</v>
      </c>
      <c r="E170">
        <v>2022.3</v>
      </c>
      <c r="F170">
        <v>112</v>
      </c>
      <c r="G170" s="70">
        <v>44621</v>
      </c>
      <c r="H170">
        <v>4869</v>
      </c>
      <c r="I170">
        <v>0</v>
      </c>
      <c r="J170" s="2" t="s">
        <v>31</v>
      </c>
      <c r="K170">
        <v>4547</v>
      </c>
      <c r="L170">
        <v>5191</v>
      </c>
      <c r="M170">
        <v>7054</v>
      </c>
      <c r="N170">
        <v>69</v>
      </c>
      <c r="O170" s="2" t="s">
        <v>27</v>
      </c>
      <c r="P170">
        <v>4692</v>
      </c>
      <c r="Q170">
        <v>0</v>
      </c>
      <c r="R170" s="97"/>
      <c r="S170" s="2"/>
    </row>
    <row r="171" spans="1:19" x14ac:dyDescent="0.25">
      <c r="A171" s="96" t="str">
        <f t="shared" si="2"/>
        <v>South AustraliaCommencements446211st revision</v>
      </c>
      <c r="B171" s="3">
        <v>170</v>
      </c>
      <c r="C171" s="2" t="s">
        <v>6</v>
      </c>
      <c r="D171" s="2" t="s">
        <v>78</v>
      </c>
      <c r="E171">
        <v>2022.3</v>
      </c>
      <c r="F171">
        <v>113</v>
      </c>
      <c r="G171" s="70">
        <v>44621</v>
      </c>
      <c r="H171">
        <v>6883</v>
      </c>
      <c r="I171">
        <v>0</v>
      </c>
      <c r="J171" s="2" t="s">
        <v>0</v>
      </c>
      <c r="K171">
        <v>6789</v>
      </c>
      <c r="L171">
        <v>6977</v>
      </c>
      <c r="M171">
        <v>7054</v>
      </c>
      <c r="N171">
        <v>97.6</v>
      </c>
      <c r="O171" s="2" t="s">
        <v>27</v>
      </c>
      <c r="P171">
        <v>6840</v>
      </c>
      <c r="Q171">
        <v>0</v>
      </c>
      <c r="R171" s="97"/>
      <c r="S171" s="2"/>
    </row>
    <row r="172" spans="1:19" x14ac:dyDescent="0.25">
      <c r="A172" s="96" t="str">
        <f t="shared" si="2"/>
        <v>South AustraliaCommencements44713Initial</v>
      </c>
      <c r="B172" s="3">
        <v>171</v>
      </c>
      <c r="C172" s="2" t="s">
        <v>6</v>
      </c>
      <c r="D172" s="2" t="s">
        <v>78</v>
      </c>
      <c r="E172">
        <v>2022.4</v>
      </c>
      <c r="F172">
        <v>113</v>
      </c>
      <c r="G172" s="70">
        <v>44713</v>
      </c>
      <c r="H172">
        <v>5262</v>
      </c>
      <c r="I172">
        <v>0</v>
      </c>
      <c r="J172" s="2" t="s">
        <v>31</v>
      </c>
      <c r="K172">
        <v>4833</v>
      </c>
      <c r="L172">
        <v>5691</v>
      </c>
      <c r="M172">
        <v>5622</v>
      </c>
      <c r="N172">
        <v>93.6</v>
      </c>
      <c r="O172" s="2" t="s">
        <v>28</v>
      </c>
      <c r="P172">
        <v>5021</v>
      </c>
      <c r="Q172">
        <v>0</v>
      </c>
      <c r="R172" s="97"/>
      <c r="S172" s="2"/>
    </row>
    <row r="173" spans="1:19" x14ac:dyDescent="0.25">
      <c r="A173" s="96" t="str">
        <f t="shared" si="2"/>
        <v>South AustraliaCommencements447131st revision</v>
      </c>
      <c r="B173" s="3">
        <v>172</v>
      </c>
      <c r="C173" s="2" t="s">
        <v>6</v>
      </c>
      <c r="D173" s="2" t="s">
        <v>78</v>
      </c>
      <c r="E173">
        <v>2022.4</v>
      </c>
      <c r="F173">
        <v>114</v>
      </c>
      <c r="G173" s="70">
        <v>44713</v>
      </c>
      <c r="H173">
        <v>5566</v>
      </c>
      <c r="I173">
        <v>0</v>
      </c>
      <c r="J173" s="2" t="s">
        <v>0</v>
      </c>
      <c r="K173">
        <v>5481</v>
      </c>
      <c r="L173">
        <v>5651</v>
      </c>
      <c r="M173">
        <v>5622</v>
      </c>
      <c r="N173">
        <v>99</v>
      </c>
      <c r="O173" s="2" t="s">
        <v>28</v>
      </c>
      <c r="P173">
        <v>5522</v>
      </c>
      <c r="Q173">
        <v>0</v>
      </c>
      <c r="R173" s="97"/>
      <c r="S173" s="2"/>
    </row>
    <row r="174" spans="1:19" x14ac:dyDescent="0.25">
      <c r="A174" s="96" t="str">
        <f t="shared" si="2"/>
        <v>South AustraliaCommencements44805Initial</v>
      </c>
      <c r="B174" s="3">
        <v>173</v>
      </c>
      <c r="C174" s="2" t="s">
        <v>6</v>
      </c>
      <c r="D174" s="2" t="s">
        <v>78</v>
      </c>
      <c r="E174">
        <v>2023.1</v>
      </c>
      <c r="F174">
        <v>114</v>
      </c>
      <c r="G174" s="70">
        <v>44805</v>
      </c>
      <c r="H174">
        <v>1643</v>
      </c>
      <c r="I174">
        <v>0</v>
      </c>
      <c r="J174" s="2" t="s">
        <v>31</v>
      </c>
      <c r="K174">
        <v>1500</v>
      </c>
      <c r="L174">
        <v>1786</v>
      </c>
      <c r="M174">
        <v>1616</v>
      </c>
      <c r="N174">
        <v>101.7</v>
      </c>
      <c r="O174" s="2" t="s">
        <v>28</v>
      </c>
      <c r="P174">
        <v>1554</v>
      </c>
      <c r="Q174">
        <v>0</v>
      </c>
      <c r="R174" s="97"/>
      <c r="S174" s="2"/>
    </row>
    <row r="175" spans="1:19" x14ac:dyDescent="0.25">
      <c r="A175" s="96" t="str">
        <f t="shared" si="2"/>
        <v>South AustraliaCommencements448051st revision</v>
      </c>
      <c r="B175" s="3">
        <v>174</v>
      </c>
      <c r="C175" s="2" t="s">
        <v>6</v>
      </c>
      <c r="D175" s="2" t="s">
        <v>78</v>
      </c>
      <c r="E175">
        <v>2023.1</v>
      </c>
      <c r="F175">
        <v>115</v>
      </c>
      <c r="G175" s="70">
        <v>44805</v>
      </c>
      <c r="H175">
        <v>1618</v>
      </c>
      <c r="I175">
        <v>0</v>
      </c>
      <c r="J175" s="2" t="s">
        <v>0</v>
      </c>
      <c r="K175">
        <v>1588</v>
      </c>
      <c r="L175">
        <v>1648</v>
      </c>
      <c r="M175">
        <v>1616</v>
      </c>
      <c r="N175">
        <v>100.1</v>
      </c>
      <c r="O175" s="2" t="s">
        <v>28</v>
      </c>
      <c r="P175">
        <v>1602</v>
      </c>
      <c r="Q175">
        <v>0</v>
      </c>
      <c r="R175" s="97"/>
      <c r="S175" s="2"/>
    </row>
    <row r="176" spans="1:19" x14ac:dyDescent="0.25">
      <c r="A176" s="96" t="str">
        <f t="shared" si="2"/>
        <v>South AustraliaCommencements44896Initial</v>
      </c>
      <c r="B176" s="3">
        <v>175</v>
      </c>
      <c r="C176" s="2" t="s">
        <v>6</v>
      </c>
      <c r="D176" s="2" t="s">
        <v>78</v>
      </c>
      <c r="E176">
        <v>2023.2</v>
      </c>
      <c r="F176">
        <v>115</v>
      </c>
      <c r="G176" s="70">
        <v>44896</v>
      </c>
      <c r="H176">
        <v>2244</v>
      </c>
      <c r="I176">
        <v>0</v>
      </c>
      <c r="J176" s="2" t="s">
        <v>31</v>
      </c>
      <c r="K176">
        <v>2052</v>
      </c>
      <c r="L176">
        <v>2436</v>
      </c>
      <c r="M176">
        <v>2174</v>
      </c>
      <c r="N176">
        <v>103.2</v>
      </c>
      <c r="O176" s="2" t="s">
        <v>28</v>
      </c>
      <c r="P176">
        <v>2111</v>
      </c>
      <c r="Q176">
        <v>0</v>
      </c>
      <c r="R176" s="97"/>
      <c r="S176" s="2"/>
    </row>
    <row r="177" spans="1:19" x14ac:dyDescent="0.25">
      <c r="A177" s="96" t="str">
        <f t="shared" si="2"/>
        <v>South AustraliaCommencements448961st revision</v>
      </c>
      <c r="B177" s="3">
        <v>176</v>
      </c>
      <c r="C177" s="2" t="s">
        <v>6</v>
      </c>
      <c r="D177" s="2" t="s">
        <v>78</v>
      </c>
      <c r="E177">
        <v>2023.2</v>
      </c>
      <c r="F177">
        <v>116</v>
      </c>
      <c r="G177" s="70">
        <v>44896</v>
      </c>
      <c r="H177">
        <v>2192</v>
      </c>
      <c r="I177">
        <v>0</v>
      </c>
      <c r="J177" s="2" t="s">
        <v>0</v>
      </c>
      <c r="K177">
        <v>2140</v>
      </c>
      <c r="L177">
        <v>2244</v>
      </c>
      <c r="M177">
        <v>2174</v>
      </c>
      <c r="N177">
        <v>100.8</v>
      </c>
      <c r="O177" s="2" t="s">
        <v>28</v>
      </c>
      <c r="P177">
        <v>2163</v>
      </c>
      <c r="Q177">
        <v>0</v>
      </c>
      <c r="R177" s="97"/>
      <c r="S177" s="2"/>
    </row>
    <row r="178" spans="1:19" x14ac:dyDescent="0.25">
      <c r="A178" s="96" t="str">
        <f t="shared" si="2"/>
        <v>South AustraliaCompletions44621Initial</v>
      </c>
      <c r="B178" s="3">
        <v>177</v>
      </c>
      <c r="C178" s="2" t="s">
        <v>6</v>
      </c>
      <c r="D178" s="2" t="s">
        <v>79</v>
      </c>
      <c r="E178">
        <v>2022.3</v>
      </c>
      <c r="F178">
        <v>112</v>
      </c>
      <c r="G178" s="70">
        <v>44621</v>
      </c>
      <c r="H178">
        <v>1437</v>
      </c>
      <c r="I178">
        <v>0</v>
      </c>
      <c r="J178" s="2" t="s">
        <v>31</v>
      </c>
      <c r="K178">
        <v>1324</v>
      </c>
      <c r="L178">
        <v>1550</v>
      </c>
      <c r="M178">
        <v>1423</v>
      </c>
      <c r="N178">
        <v>101</v>
      </c>
      <c r="O178" s="2" t="s">
        <v>28</v>
      </c>
      <c r="P178">
        <v>1258</v>
      </c>
      <c r="Q178">
        <v>0</v>
      </c>
      <c r="R178" s="97"/>
      <c r="S178" s="2"/>
    </row>
    <row r="179" spans="1:19" x14ac:dyDescent="0.25">
      <c r="A179" s="96" t="str">
        <f t="shared" si="2"/>
        <v>South AustraliaCompletions446211st revision</v>
      </c>
      <c r="B179" s="3">
        <v>178</v>
      </c>
      <c r="C179" s="2" t="s">
        <v>6</v>
      </c>
      <c r="D179" s="2" t="s">
        <v>79</v>
      </c>
      <c r="E179">
        <v>2022.3</v>
      </c>
      <c r="F179">
        <v>113</v>
      </c>
      <c r="G179" s="70">
        <v>44621</v>
      </c>
      <c r="H179">
        <v>1457</v>
      </c>
      <c r="I179">
        <v>0</v>
      </c>
      <c r="J179" s="2" t="s">
        <v>0</v>
      </c>
      <c r="K179">
        <v>1386</v>
      </c>
      <c r="L179">
        <v>1528</v>
      </c>
      <c r="M179">
        <v>1423</v>
      </c>
      <c r="N179">
        <v>102.4</v>
      </c>
      <c r="O179" s="2" t="s">
        <v>28</v>
      </c>
      <c r="P179">
        <v>1366</v>
      </c>
      <c r="Q179">
        <v>0</v>
      </c>
      <c r="R179" s="97"/>
      <c r="S179" s="2"/>
    </row>
    <row r="180" spans="1:19" x14ac:dyDescent="0.25">
      <c r="A180" s="96" t="str">
        <f t="shared" si="2"/>
        <v>South AustraliaCompletions44713Initial</v>
      </c>
      <c r="B180" s="3">
        <v>179</v>
      </c>
      <c r="C180" s="2" t="s">
        <v>6</v>
      </c>
      <c r="D180" s="2" t="s">
        <v>79</v>
      </c>
      <c r="E180">
        <v>2022.4</v>
      </c>
      <c r="F180">
        <v>113</v>
      </c>
      <c r="G180" s="70">
        <v>44713</v>
      </c>
      <c r="H180">
        <v>1270</v>
      </c>
      <c r="I180">
        <v>0</v>
      </c>
      <c r="J180" s="2" t="s">
        <v>31</v>
      </c>
      <c r="K180">
        <v>1164</v>
      </c>
      <c r="L180">
        <v>1376</v>
      </c>
      <c r="M180">
        <v>1295</v>
      </c>
      <c r="N180">
        <v>98.1</v>
      </c>
      <c r="O180" s="2" t="s">
        <v>28</v>
      </c>
      <c r="P180">
        <v>1115</v>
      </c>
      <c r="Q180">
        <v>0</v>
      </c>
      <c r="R180" s="97"/>
      <c r="S180" s="2"/>
    </row>
    <row r="181" spans="1:19" x14ac:dyDescent="0.25">
      <c r="A181" s="96" t="str">
        <f t="shared" si="2"/>
        <v>South AustraliaCompletions447131st revision</v>
      </c>
      <c r="B181" s="3">
        <v>180</v>
      </c>
      <c r="C181" s="2" t="s">
        <v>6</v>
      </c>
      <c r="D181" s="2" t="s">
        <v>79</v>
      </c>
      <c r="E181">
        <v>2022.4</v>
      </c>
      <c r="F181">
        <v>114</v>
      </c>
      <c r="G181" s="70">
        <v>44713</v>
      </c>
      <c r="H181">
        <v>1289</v>
      </c>
      <c r="I181">
        <v>0</v>
      </c>
      <c r="J181" s="2" t="s">
        <v>0</v>
      </c>
      <c r="K181">
        <v>1220</v>
      </c>
      <c r="L181">
        <v>1358</v>
      </c>
      <c r="M181">
        <v>1295</v>
      </c>
      <c r="N181">
        <v>99.5</v>
      </c>
      <c r="O181" s="2" t="s">
        <v>28</v>
      </c>
      <c r="P181">
        <v>1211</v>
      </c>
      <c r="Q181">
        <v>0</v>
      </c>
      <c r="R181" s="97"/>
      <c r="S181" s="2"/>
    </row>
    <row r="182" spans="1:19" x14ac:dyDescent="0.25">
      <c r="A182" s="96" t="str">
        <f t="shared" si="2"/>
        <v>South AustraliaCompletions44805Initial</v>
      </c>
      <c r="B182" s="3">
        <v>181</v>
      </c>
      <c r="C182" s="2" t="s">
        <v>6</v>
      </c>
      <c r="D182" s="2" t="s">
        <v>79</v>
      </c>
      <c r="E182">
        <v>2023.1</v>
      </c>
      <c r="F182">
        <v>114</v>
      </c>
      <c r="G182" s="70">
        <v>44805</v>
      </c>
      <c r="H182">
        <v>1483</v>
      </c>
      <c r="I182">
        <v>0</v>
      </c>
      <c r="J182" s="2" t="s">
        <v>31</v>
      </c>
      <c r="K182">
        <v>1353</v>
      </c>
      <c r="L182">
        <v>1613</v>
      </c>
      <c r="M182">
        <v>1449</v>
      </c>
      <c r="N182">
        <v>102.3</v>
      </c>
      <c r="O182" s="2" t="s">
        <v>28</v>
      </c>
      <c r="P182">
        <v>1300</v>
      </c>
      <c r="Q182">
        <v>0</v>
      </c>
      <c r="R182" s="97"/>
      <c r="S182" s="2"/>
    </row>
    <row r="183" spans="1:19" x14ac:dyDescent="0.25">
      <c r="A183" s="96" t="str">
        <f t="shared" si="2"/>
        <v>South AustraliaCompletions448051st revision</v>
      </c>
      <c r="B183" s="3">
        <v>182</v>
      </c>
      <c r="C183" s="2" t="s">
        <v>6</v>
      </c>
      <c r="D183" s="2" t="s">
        <v>79</v>
      </c>
      <c r="E183">
        <v>2023.1</v>
      </c>
      <c r="F183">
        <v>115</v>
      </c>
      <c r="G183" s="70">
        <v>44805</v>
      </c>
      <c r="H183">
        <v>1472</v>
      </c>
      <c r="I183">
        <v>0</v>
      </c>
      <c r="J183" s="2" t="s">
        <v>0</v>
      </c>
      <c r="K183">
        <v>1399</v>
      </c>
      <c r="L183">
        <v>1545</v>
      </c>
      <c r="M183">
        <v>1449</v>
      </c>
      <c r="N183">
        <v>101.6</v>
      </c>
      <c r="O183" s="2" t="s">
        <v>28</v>
      </c>
      <c r="P183">
        <v>1381</v>
      </c>
      <c r="Q183">
        <v>0</v>
      </c>
      <c r="R183" s="97"/>
      <c r="S183" s="2"/>
    </row>
    <row r="184" spans="1:19" x14ac:dyDescent="0.25">
      <c r="A184" s="96" t="str">
        <f t="shared" si="2"/>
        <v>South AustraliaCompletions44896Initial</v>
      </c>
      <c r="B184" s="3">
        <v>183</v>
      </c>
      <c r="C184" s="2" t="s">
        <v>6</v>
      </c>
      <c r="D184" s="2" t="s">
        <v>79</v>
      </c>
      <c r="E184">
        <v>2023.2</v>
      </c>
      <c r="F184">
        <v>115</v>
      </c>
      <c r="G184" s="70">
        <v>44896</v>
      </c>
      <c r="H184">
        <v>1817</v>
      </c>
      <c r="I184">
        <v>0</v>
      </c>
      <c r="J184" s="2" t="s">
        <v>31</v>
      </c>
      <c r="K184">
        <v>1659</v>
      </c>
      <c r="L184">
        <v>1975</v>
      </c>
      <c r="M184">
        <v>1875</v>
      </c>
      <c r="N184">
        <v>96.9</v>
      </c>
      <c r="O184" s="2" t="s">
        <v>28</v>
      </c>
      <c r="P184">
        <v>1592</v>
      </c>
      <c r="Q184">
        <v>0</v>
      </c>
      <c r="R184" s="97"/>
      <c r="S184" s="2"/>
    </row>
    <row r="185" spans="1:19" x14ac:dyDescent="0.25">
      <c r="A185" s="96" t="str">
        <f t="shared" si="2"/>
        <v>South AustraliaCompletions448961st revision</v>
      </c>
      <c r="B185" s="3">
        <v>184</v>
      </c>
      <c r="C185" s="2" t="s">
        <v>6</v>
      </c>
      <c r="D185" s="2" t="s">
        <v>79</v>
      </c>
      <c r="E185">
        <v>2023.2</v>
      </c>
      <c r="F185">
        <v>116</v>
      </c>
      <c r="G185" s="70">
        <v>44896</v>
      </c>
      <c r="H185">
        <v>1865</v>
      </c>
      <c r="I185">
        <v>0</v>
      </c>
      <c r="J185" s="2" t="s">
        <v>0</v>
      </c>
      <c r="K185">
        <v>1763</v>
      </c>
      <c r="L185">
        <v>1967</v>
      </c>
      <c r="M185">
        <v>1875</v>
      </c>
      <c r="N185">
        <v>99.5</v>
      </c>
      <c r="O185" s="2" t="s">
        <v>28</v>
      </c>
      <c r="P185">
        <v>1749</v>
      </c>
      <c r="Q185">
        <v>0</v>
      </c>
      <c r="R185" s="97"/>
      <c r="S185" s="2"/>
    </row>
    <row r="186" spans="1:19" x14ac:dyDescent="0.25">
      <c r="A186" s="96" t="str">
        <f t="shared" si="2"/>
        <v>South AustraliaIn-training44256Initial</v>
      </c>
      <c r="B186" s="3">
        <v>185</v>
      </c>
      <c r="C186" s="2" t="s">
        <v>6</v>
      </c>
      <c r="D186" s="2" t="s">
        <v>80</v>
      </c>
      <c r="E186">
        <v>2021.3</v>
      </c>
      <c r="F186">
        <v>108</v>
      </c>
      <c r="G186" s="70">
        <v>44256</v>
      </c>
      <c r="H186">
        <v>22718</v>
      </c>
      <c r="I186">
        <v>0</v>
      </c>
      <c r="J186" s="2" t="s">
        <v>31</v>
      </c>
      <c r="K186">
        <v>22481</v>
      </c>
      <c r="L186">
        <v>22955</v>
      </c>
      <c r="M186">
        <v>22729</v>
      </c>
      <c r="N186">
        <v>100</v>
      </c>
      <c r="O186" s="2" t="s">
        <v>28</v>
      </c>
      <c r="P186">
        <v>23040</v>
      </c>
      <c r="Q186">
        <v>0</v>
      </c>
      <c r="R186" s="97"/>
      <c r="S186" s="2"/>
    </row>
    <row r="187" spans="1:19" x14ac:dyDescent="0.25">
      <c r="A187" s="96" t="str">
        <f t="shared" si="2"/>
        <v>South AustraliaIn-training442561st revision</v>
      </c>
      <c r="B187" s="3">
        <v>186</v>
      </c>
      <c r="C187" s="2" t="s">
        <v>6</v>
      </c>
      <c r="D187" s="2" t="s">
        <v>80</v>
      </c>
      <c r="E187">
        <v>2021.3</v>
      </c>
      <c r="F187">
        <v>109</v>
      </c>
      <c r="G187" s="70">
        <v>44256</v>
      </c>
      <c r="H187">
        <v>22795</v>
      </c>
      <c r="I187">
        <v>0</v>
      </c>
      <c r="J187" s="2" t="s">
        <v>0</v>
      </c>
      <c r="K187">
        <v>22652</v>
      </c>
      <c r="L187">
        <v>22938</v>
      </c>
      <c r="M187">
        <v>22729</v>
      </c>
      <c r="N187">
        <v>100.3</v>
      </c>
      <c r="O187" s="2" t="s">
        <v>28</v>
      </c>
      <c r="P187">
        <v>23067</v>
      </c>
      <c r="Q187">
        <v>0</v>
      </c>
      <c r="R187" s="97"/>
      <c r="S187" s="2"/>
    </row>
    <row r="188" spans="1:19" x14ac:dyDescent="0.25">
      <c r="A188" s="96" t="str">
        <f t="shared" si="2"/>
        <v>South AustraliaIn-training44348Initial</v>
      </c>
      <c r="B188" s="3">
        <v>187</v>
      </c>
      <c r="C188" s="2" t="s">
        <v>6</v>
      </c>
      <c r="D188" s="2" t="s">
        <v>80</v>
      </c>
      <c r="E188">
        <v>2021.4</v>
      </c>
      <c r="F188">
        <v>109</v>
      </c>
      <c r="G188" s="70">
        <v>44348</v>
      </c>
      <c r="H188">
        <v>23411</v>
      </c>
      <c r="I188">
        <v>0</v>
      </c>
      <c r="J188" s="2" t="s">
        <v>31</v>
      </c>
      <c r="K188">
        <v>23185</v>
      </c>
      <c r="L188">
        <v>23637</v>
      </c>
      <c r="M188">
        <v>23552</v>
      </c>
      <c r="N188">
        <v>99.4</v>
      </c>
      <c r="O188" s="2" t="s">
        <v>28</v>
      </c>
      <c r="P188">
        <v>23864</v>
      </c>
      <c r="Q188">
        <v>0</v>
      </c>
      <c r="R188" s="97"/>
      <c r="S188" s="2"/>
    </row>
    <row r="189" spans="1:19" x14ac:dyDescent="0.25">
      <c r="A189" s="96" t="str">
        <f t="shared" si="2"/>
        <v>South AustraliaIn-training443481st revision</v>
      </c>
      <c r="B189" s="3">
        <v>188</v>
      </c>
      <c r="C189" s="2" t="s">
        <v>6</v>
      </c>
      <c r="D189" s="2" t="s">
        <v>80</v>
      </c>
      <c r="E189">
        <v>2021.4</v>
      </c>
      <c r="F189">
        <v>110</v>
      </c>
      <c r="G189" s="70">
        <v>44348</v>
      </c>
      <c r="H189">
        <v>23608</v>
      </c>
      <c r="I189">
        <v>0</v>
      </c>
      <c r="J189" s="2" t="s">
        <v>0</v>
      </c>
      <c r="K189">
        <v>23464</v>
      </c>
      <c r="L189">
        <v>23752</v>
      </c>
      <c r="M189">
        <v>23552</v>
      </c>
      <c r="N189">
        <v>100.2</v>
      </c>
      <c r="O189" s="2" t="s">
        <v>28</v>
      </c>
      <c r="P189">
        <v>23934</v>
      </c>
      <c r="Q189">
        <v>0</v>
      </c>
      <c r="R189" s="97"/>
      <c r="S189" s="2"/>
    </row>
    <row r="190" spans="1:19" x14ac:dyDescent="0.25">
      <c r="A190" s="96" t="str">
        <f t="shared" si="2"/>
        <v>South AustraliaIn-training44440Initial</v>
      </c>
      <c r="B190" s="3">
        <v>189</v>
      </c>
      <c r="C190" s="2" t="s">
        <v>6</v>
      </c>
      <c r="D190" s="2" t="s">
        <v>80</v>
      </c>
      <c r="E190">
        <v>2022.1</v>
      </c>
      <c r="F190">
        <v>110</v>
      </c>
      <c r="G190" s="70">
        <v>44440</v>
      </c>
      <c r="H190">
        <v>24651</v>
      </c>
      <c r="I190">
        <v>0</v>
      </c>
      <c r="J190" s="2" t="s">
        <v>31</v>
      </c>
      <c r="K190">
        <v>24450</v>
      </c>
      <c r="L190">
        <v>24852</v>
      </c>
      <c r="M190">
        <v>24886</v>
      </c>
      <c r="N190">
        <v>99.1</v>
      </c>
      <c r="O190" s="2" t="s">
        <v>27</v>
      </c>
      <c r="P190">
        <v>25160</v>
      </c>
      <c r="Q190">
        <v>0</v>
      </c>
      <c r="R190" s="97"/>
      <c r="S190" s="2"/>
    </row>
    <row r="191" spans="1:19" x14ac:dyDescent="0.25">
      <c r="A191" s="96" t="str">
        <f t="shared" si="2"/>
        <v>South AustraliaIn-training444401st revision</v>
      </c>
      <c r="B191" s="3">
        <v>190</v>
      </c>
      <c r="C191" s="2" t="s">
        <v>6</v>
      </c>
      <c r="D191" s="2" t="s">
        <v>80</v>
      </c>
      <c r="E191">
        <v>2022.1</v>
      </c>
      <c r="F191">
        <v>111</v>
      </c>
      <c r="G191" s="70">
        <v>44440</v>
      </c>
      <c r="H191">
        <v>24917</v>
      </c>
      <c r="I191">
        <v>0</v>
      </c>
      <c r="J191" s="2" t="s">
        <v>0</v>
      </c>
      <c r="K191">
        <v>24744</v>
      </c>
      <c r="L191">
        <v>25090</v>
      </c>
      <c r="M191">
        <v>24886</v>
      </c>
      <c r="N191">
        <v>100.1</v>
      </c>
      <c r="O191" s="2" t="s">
        <v>27</v>
      </c>
      <c r="P191">
        <v>25238</v>
      </c>
      <c r="Q191">
        <v>0</v>
      </c>
      <c r="R191" s="97"/>
      <c r="S191" s="2"/>
    </row>
    <row r="192" spans="1:19" x14ac:dyDescent="0.25">
      <c r="A192" s="96" t="str">
        <f t="shared" si="2"/>
        <v>South AustraliaIn-training44531Initial</v>
      </c>
      <c r="B192" s="3">
        <v>191</v>
      </c>
      <c r="C192" s="2" t="s">
        <v>6</v>
      </c>
      <c r="D192" s="2" t="s">
        <v>80</v>
      </c>
      <c r="E192">
        <v>2022.2</v>
      </c>
      <c r="F192">
        <v>111</v>
      </c>
      <c r="G192" s="70">
        <v>44531</v>
      </c>
      <c r="H192">
        <v>25095</v>
      </c>
      <c r="I192">
        <v>0</v>
      </c>
      <c r="J192" s="2" t="s">
        <v>31</v>
      </c>
      <c r="K192">
        <v>24769</v>
      </c>
      <c r="L192">
        <v>25421</v>
      </c>
      <c r="M192">
        <v>25097</v>
      </c>
      <c r="N192">
        <v>100</v>
      </c>
      <c r="O192" s="2" t="s">
        <v>28</v>
      </c>
      <c r="P192">
        <v>25660</v>
      </c>
      <c r="Q192">
        <v>0</v>
      </c>
      <c r="R192" s="97"/>
      <c r="S192" s="2"/>
    </row>
    <row r="193" spans="1:19" x14ac:dyDescent="0.25">
      <c r="A193" s="96" t="str">
        <f t="shared" si="2"/>
        <v>South AustraliaIn-training445311st revision</v>
      </c>
      <c r="B193" s="3">
        <v>192</v>
      </c>
      <c r="C193" s="2" t="s">
        <v>6</v>
      </c>
      <c r="D193" s="2" t="s">
        <v>80</v>
      </c>
      <c r="E193">
        <v>2022.2</v>
      </c>
      <c r="F193">
        <v>112</v>
      </c>
      <c r="G193" s="70">
        <v>44531</v>
      </c>
      <c r="H193">
        <v>25273</v>
      </c>
      <c r="I193">
        <v>0</v>
      </c>
      <c r="J193" s="2" t="s">
        <v>0</v>
      </c>
      <c r="K193">
        <v>25079</v>
      </c>
      <c r="L193">
        <v>25467</v>
      </c>
      <c r="M193">
        <v>25097</v>
      </c>
      <c r="N193">
        <v>100.7</v>
      </c>
      <c r="O193" s="2" t="s">
        <v>28</v>
      </c>
      <c r="P193">
        <v>25580</v>
      </c>
      <c r="Q193">
        <v>0</v>
      </c>
      <c r="R193" s="97"/>
      <c r="S193" s="2"/>
    </row>
    <row r="194" spans="1:19" x14ac:dyDescent="0.25">
      <c r="A194" s="96" t="str">
        <f t="shared" ref="A194:A257" si="3">CONCATENATE(C194,D194,G194,J194)</f>
        <v>TasmaniaCancellations/withdrawals44256Initial</v>
      </c>
      <c r="B194" s="3">
        <v>193</v>
      </c>
      <c r="C194" s="2" t="s">
        <v>7</v>
      </c>
      <c r="D194" s="2" t="s">
        <v>77</v>
      </c>
      <c r="E194">
        <v>2021.3</v>
      </c>
      <c r="F194">
        <v>108</v>
      </c>
      <c r="G194" s="70">
        <v>44256</v>
      </c>
      <c r="H194">
        <v>606</v>
      </c>
      <c r="I194">
        <v>0</v>
      </c>
      <c r="J194" s="2" t="s">
        <v>31</v>
      </c>
      <c r="K194">
        <v>513</v>
      </c>
      <c r="L194">
        <v>699</v>
      </c>
      <c r="M194">
        <v>664</v>
      </c>
      <c r="N194">
        <v>91.3</v>
      </c>
      <c r="O194" s="2" t="s">
        <v>28</v>
      </c>
      <c r="P194">
        <v>527</v>
      </c>
      <c r="Q194">
        <v>0</v>
      </c>
      <c r="R194" s="97"/>
      <c r="S194" s="2"/>
    </row>
    <row r="195" spans="1:19" x14ac:dyDescent="0.25">
      <c r="A195" s="96" t="str">
        <f t="shared" si="3"/>
        <v>TasmaniaCancellations/withdrawals442561st revision</v>
      </c>
      <c r="B195" s="3">
        <v>194</v>
      </c>
      <c r="C195" s="2" t="s">
        <v>7</v>
      </c>
      <c r="D195" s="2" t="s">
        <v>77</v>
      </c>
      <c r="E195">
        <v>2021.3</v>
      </c>
      <c r="F195">
        <v>109</v>
      </c>
      <c r="G195" s="70">
        <v>44256</v>
      </c>
      <c r="H195">
        <v>655</v>
      </c>
      <c r="I195">
        <v>0</v>
      </c>
      <c r="J195" s="2" t="s">
        <v>0</v>
      </c>
      <c r="K195">
        <v>625</v>
      </c>
      <c r="L195">
        <v>685</v>
      </c>
      <c r="M195">
        <v>664</v>
      </c>
      <c r="N195">
        <v>98.6</v>
      </c>
      <c r="O195" s="2" t="s">
        <v>28</v>
      </c>
      <c r="P195">
        <v>619</v>
      </c>
      <c r="Q195">
        <v>0</v>
      </c>
      <c r="R195" s="97"/>
      <c r="S195" s="2"/>
    </row>
    <row r="196" spans="1:19" x14ac:dyDescent="0.25">
      <c r="A196" s="96" t="str">
        <f t="shared" si="3"/>
        <v>TasmaniaCancellations/withdrawals44348Initial</v>
      </c>
      <c r="B196" s="3">
        <v>195</v>
      </c>
      <c r="C196" s="2" t="s">
        <v>7</v>
      </c>
      <c r="D196" s="2" t="s">
        <v>77</v>
      </c>
      <c r="E196">
        <v>2021.4</v>
      </c>
      <c r="F196">
        <v>109</v>
      </c>
      <c r="G196" s="70">
        <v>44348</v>
      </c>
      <c r="H196">
        <v>731</v>
      </c>
      <c r="I196">
        <v>0</v>
      </c>
      <c r="J196" s="2" t="s">
        <v>31</v>
      </c>
      <c r="K196">
        <v>614</v>
      </c>
      <c r="L196">
        <v>848</v>
      </c>
      <c r="M196">
        <v>762</v>
      </c>
      <c r="N196">
        <v>95.9</v>
      </c>
      <c r="O196" s="2" t="s">
        <v>28</v>
      </c>
      <c r="P196">
        <v>637</v>
      </c>
      <c r="Q196">
        <v>0</v>
      </c>
      <c r="R196" s="97"/>
      <c r="S196" s="2"/>
    </row>
    <row r="197" spans="1:19" x14ac:dyDescent="0.25">
      <c r="A197" s="96" t="str">
        <f t="shared" si="3"/>
        <v>TasmaniaCancellations/withdrawals443481st revision</v>
      </c>
      <c r="B197" s="3">
        <v>196</v>
      </c>
      <c r="C197" s="2" t="s">
        <v>7</v>
      </c>
      <c r="D197" s="2" t="s">
        <v>77</v>
      </c>
      <c r="E197">
        <v>2021.4</v>
      </c>
      <c r="F197">
        <v>110</v>
      </c>
      <c r="G197" s="70">
        <v>44348</v>
      </c>
      <c r="H197">
        <v>772</v>
      </c>
      <c r="I197">
        <v>0</v>
      </c>
      <c r="J197" s="2" t="s">
        <v>0</v>
      </c>
      <c r="K197">
        <v>738</v>
      </c>
      <c r="L197">
        <v>806</v>
      </c>
      <c r="M197">
        <v>762</v>
      </c>
      <c r="N197">
        <v>101.3</v>
      </c>
      <c r="O197" s="2" t="s">
        <v>28</v>
      </c>
      <c r="P197">
        <v>726</v>
      </c>
      <c r="Q197">
        <v>0</v>
      </c>
      <c r="R197" s="97"/>
      <c r="S197" s="2"/>
    </row>
    <row r="198" spans="1:19" x14ac:dyDescent="0.25">
      <c r="A198" s="96" t="str">
        <f t="shared" si="3"/>
        <v>TasmaniaCancellations/withdrawals44440Initial</v>
      </c>
      <c r="B198" s="3">
        <v>197</v>
      </c>
      <c r="C198" s="2" t="s">
        <v>7</v>
      </c>
      <c r="D198" s="2" t="s">
        <v>77</v>
      </c>
      <c r="E198">
        <v>2022.1</v>
      </c>
      <c r="F198">
        <v>110</v>
      </c>
      <c r="G198" s="70">
        <v>44440</v>
      </c>
      <c r="H198">
        <v>836</v>
      </c>
      <c r="I198">
        <v>0</v>
      </c>
      <c r="J198" s="2" t="s">
        <v>31</v>
      </c>
      <c r="K198">
        <v>707</v>
      </c>
      <c r="L198">
        <v>965</v>
      </c>
      <c r="M198">
        <v>834</v>
      </c>
      <c r="N198">
        <v>100.2</v>
      </c>
      <c r="O198" s="2" t="s">
        <v>28</v>
      </c>
      <c r="P198">
        <v>722</v>
      </c>
      <c r="Q198">
        <v>0</v>
      </c>
      <c r="R198" s="97"/>
      <c r="S198" s="2"/>
    </row>
    <row r="199" spans="1:19" x14ac:dyDescent="0.25">
      <c r="A199" s="96" t="str">
        <f t="shared" si="3"/>
        <v>TasmaniaCancellations/withdrawals444401st revision</v>
      </c>
      <c r="B199" s="3">
        <v>198</v>
      </c>
      <c r="C199" s="2" t="s">
        <v>7</v>
      </c>
      <c r="D199" s="2" t="s">
        <v>77</v>
      </c>
      <c r="E199">
        <v>2022.1</v>
      </c>
      <c r="F199">
        <v>111</v>
      </c>
      <c r="G199" s="70">
        <v>44440</v>
      </c>
      <c r="H199">
        <v>845</v>
      </c>
      <c r="I199">
        <v>0</v>
      </c>
      <c r="J199" s="2" t="s">
        <v>0</v>
      </c>
      <c r="K199">
        <v>806</v>
      </c>
      <c r="L199">
        <v>884</v>
      </c>
      <c r="M199">
        <v>834</v>
      </c>
      <c r="N199">
        <v>101.3</v>
      </c>
      <c r="O199" s="2" t="s">
        <v>28</v>
      </c>
      <c r="P199">
        <v>792</v>
      </c>
      <c r="Q199">
        <v>0</v>
      </c>
      <c r="R199" s="97"/>
      <c r="S199" s="2"/>
    </row>
    <row r="200" spans="1:19" x14ac:dyDescent="0.25">
      <c r="A200" s="96" t="str">
        <f t="shared" si="3"/>
        <v>TasmaniaCancellations/withdrawals44531Initial</v>
      </c>
      <c r="B200" s="3">
        <v>199</v>
      </c>
      <c r="C200" s="2" t="s">
        <v>7</v>
      </c>
      <c r="D200" s="2" t="s">
        <v>77</v>
      </c>
      <c r="E200">
        <v>2022.2</v>
      </c>
      <c r="F200">
        <v>111</v>
      </c>
      <c r="G200" s="70">
        <v>44531</v>
      </c>
      <c r="H200">
        <v>905</v>
      </c>
      <c r="I200">
        <v>0</v>
      </c>
      <c r="J200" s="2" t="s">
        <v>31</v>
      </c>
      <c r="K200">
        <v>768</v>
      </c>
      <c r="L200">
        <v>1042</v>
      </c>
      <c r="M200">
        <v>912</v>
      </c>
      <c r="N200">
        <v>99.2</v>
      </c>
      <c r="O200" s="2" t="s">
        <v>28</v>
      </c>
      <c r="P200">
        <v>773</v>
      </c>
      <c r="Q200">
        <v>0</v>
      </c>
      <c r="R200" s="97"/>
      <c r="S200" s="2"/>
    </row>
    <row r="201" spans="1:19" x14ac:dyDescent="0.25">
      <c r="A201" s="96" t="str">
        <f t="shared" si="3"/>
        <v>TasmaniaCancellations/withdrawals445311st revision</v>
      </c>
      <c r="B201" s="3">
        <v>200</v>
      </c>
      <c r="C201" s="2" t="s">
        <v>7</v>
      </c>
      <c r="D201" s="2" t="s">
        <v>77</v>
      </c>
      <c r="E201">
        <v>2022.2</v>
      </c>
      <c r="F201">
        <v>112</v>
      </c>
      <c r="G201" s="70">
        <v>44531</v>
      </c>
      <c r="H201">
        <v>902</v>
      </c>
      <c r="I201">
        <v>0</v>
      </c>
      <c r="J201" s="2" t="s">
        <v>0</v>
      </c>
      <c r="K201">
        <v>859</v>
      </c>
      <c r="L201">
        <v>945</v>
      </c>
      <c r="M201">
        <v>912</v>
      </c>
      <c r="N201">
        <v>98.9</v>
      </c>
      <c r="O201" s="2" t="s">
        <v>28</v>
      </c>
      <c r="P201">
        <v>845</v>
      </c>
      <c r="Q201">
        <v>0</v>
      </c>
      <c r="R201" s="97"/>
      <c r="S201" s="2"/>
    </row>
    <row r="202" spans="1:19" x14ac:dyDescent="0.25">
      <c r="A202" s="96" t="str">
        <f t="shared" si="3"/>
        <v>TasmaniaCommencements44621Initial</v>
      </c>
      <c r="B202" s="3">
        <v>201</v>
      </c>
      <c r="C202" s="2" t="s">
        <v>7</v>
      </c>
      <c r="D202" s="2" t="s">
        <v>78</v>
      </c>
      <c r="E202">
        <v>2022.3</v>
      </c>
      <c r="F202">
        <v>112</v>
      </c>
      <c r="G202" s="70">
        <v>44621</v>
      </c>
      <c r="H202">
        <v>2843</v>
      </c>
      <c r="I202">
        <v>0</v>
      </c>
      <c r="J202" s="2" t="s">
        <v>31</v>
      </c>
      <c r="K202">
        <v>2792</v>
      </c>
      <c r="L202">
        <v>2894</v>
      </c>
      <c r="M202">
        <v>3031</v>
      </c>
      <c r="N202">
        <v>93.8</v>
      </c>
      <c r="O202" s="2" t="s">
        <v>27</v>
      </c>
      <c r="P202">
        <v>2827</v>
      </c>
      <c r="Q202">
        <v>0</v>
      </c>
      <c r="R202" s="97"/>
      <c r="S202" s="2"/>
    </row>
    <row r="203" spans="1:19" x14ac:dyDescent="0.25">
      <c r="A203" s="96" t="str">
        <f t="shared" si="3"/>
        <v>TasmaniaCommencements446211st revision</v>
      </c>
      <c r="B203" s="3">
        <v>202</v>
      </c>
      <c r="C203" s="2" t="s">
        <v>7</v>
      </c>
      <c r="D203" s="2" t="s">
        <v>78</v>
      </c>
      <c r="E203">
        <v>2022.3</v>
      </c>
      <c r="F203">
        <v>113</v>
      </c>
      <c r="G203" s="70">
        <v>44621</v>
      </c>
      <c r="H203">
        <v>3018</v>
      </c>
      <c r="I203">
        <v>0</v>
      </c>
      <c r="J203" s="2" t="s">
        <v>0</v>
      </c>
      <c r="K203">
        <v>3012</v>
      </c>
      <c r="L203">
        <v>3024</v>
      </c>
      <c r="M203">
        <v>3031</v>
      </c>
      <c r="N203">
        <v>99.6</v>
      </c>
      <c r="O203" s="2" t="s">
        <v>27</v>
      </c>
      <c r="P203">
        <v>3013</v>
      </c>
      <c r="Q203">
        <v>0</v>
      </c>
      <c r="R203" s="97"/>
      <c r="S203" s="2"/>
    </row>
    <row r="204" spans="1:19" x14ac:dyDescent="0.25">
      <c r="A204" s="96" t="str">
        <f t="shared" si="3"/>
        <v>TasmaniaCommencements44713Initial</v>
      </c>
      <c r="B204" s="3">
        <v>203</v>
      </c>
      <c r="C204" s="2" t="s">
        <v>7</v>
      </c>
      <c r="D204" s="2" t="s">
        <v>78</v>
      </c>
      <c r="E204">
        <v>2022.4</v>
      </c>
      <c r="F204">
        <v>113</v>
      </c>
      <c r="G204" s="70">
        <v>44713</v>
      </c>
      <c r="H204">
        <v>2470</v>
      </c>
      <c r="I204">
        <v>0</v>
      </c>
      <c r="J204" s="2" t="s">
        <v>31</v>
      </c>
      <c r="K204">
        <v>2423</v>
      </c>
      <c r="L204">
        <v>2517</v>
      </c>
      <c r="M204">
        <v>2537</v>
      </c>
      <c r="N204">
        <v>97.4</v>
      </c>
      <c r="O204" s="2" t="s">
        <v>27</v>
      </c>
      <c r="P204">
        <v>2451</v>
      </c>
      <c r="Q204">
        <v>0</v>
      </c>
      <c r="R204" s="97"/>
      <c r="S204" s="2"/>
    </row>
    <row r="205" spans="1:19" x14ac:dyDescent="0.25">
      <c r="A205" s="96" t="str">
        <f t="shared" si="3"/>
        <v>TasmaniaCommencements447131st revision</v>
      </c>
      <c r="B205" s="3">
        <v>204</v>
      </c>
      <c r="C205" s="2" t="s">
        <v>7</v>
      </c>
      <c r="D205" s="2" t="s">
        <v>78</v>
      </c>
      <c r="E205">
        <v>2022.4</v>
      </c>
      <c r="F205">
        <v>114</v>
      </c>
      <c r="G205" s="70">
        <v>44713</v>
      </c>
      <c r="H205">
        <v>2537</v>
      </c>
      <c r="I205">
        <v>0</v>
      </c>
      <c r="J205" s="2" t="s">
        <v>0</v>
      </c>
      <c r="K205">
        <v>2535</v>
      </c>
      <c r="L205">
        <v>2539</v>
      </c>
      <c r="M205">
        <v>2537</v>
      </c>
      <c r="N205">
        <v>100</v>
      </c>
      <c r="O205" s="2" t="s">
        <v>27</v>
      </c>
      <c r="P205">
        <v>2532</v>
      </c>
      <c r="Q205">
        <v>0</v>
      </c>
      <c r="R205" s="97"/>
      <c r="S205" s="2"/>
    </row>
    <row r="206" spans="1:19" x14ac:dyDescent="0.25">
      <c r="A206" s="96" t="str">
        <f t="shared" si="3"/>
        <v>TasmaniaCommencements44805Initial</v>
      </c>
      <c r="B206" s="3">
        <v>205</v>
      </c>
      <c r="C206" s="2" t="s">
        <v>7</v>
      </c>
      <c r="D206" s="2" t="s">
        <v>78</v>
      </c>
      <c r="E206">
        <v>2023.1</v>
      </c>
      <c r="F206">
        <v>114</v>
      </c>
      <c r="G206" s="70">
        <v>44805</v>
      </c>
      <c r="H206">
        <v>916</v>
      </c>
      <c r="I206">
        <v>0</v>
      </c>
      <c r="J206" s="2" t="s">
        <v>31</v>
      </c>
      <c r="K206">
        <v>900</v>
      </c>
      <c r="L206">
        <v>932</v>
      </c>
      <c r="M206">
        <v>920</v>
      </c>
      <c r="N206">
        <v>99.6</v>
      </c>
      <c r="O206" s="2" t="s">
        <v>28</v>
      </c>
      <c r="P206">
        <v>908</v>
      </c>
      <c r="Q206">
        <v>0</v>
      </c>
      <c r="R206" s="97"/>
      <c r="S206" s="2"/>
    </row>
    <row r="207" spans="1:19" x14ac:dyDescent="0.25">
      <c r="A207" s="96" t="str">
        <f t="shared" si="3"/>
        <v>TasmaniaCommencements448051st revision</v>
      </c>
      <c r="B207" s="3">
        <v>206</v>
      </c>
      <c r="C207" s="2" t="s">
        <v>7</v>
      </c>
      <c r="D207" s="2" t="s">
        <v>78</v>
      </c>
      <c r="E207">
        <v>2023.1</v>
      </c>
      <c r="F207">
        <v>115</v>
      </c>
      <c r="G207" s="70">
        <v>44805</v>
      </c>
      <c r="H207">
        <v>917</v>
      </c>
      <c r="I207">
        <v>0</v>
      </c>
      <c r="J207" s="2" t="s">
        <v>0</v>
      </c>
      <c r="K207">
        <v>914</v>
      </c>
      <c r="L207">
        <v>920</v>
      </c>
      <c r="M207">
        <v>920</v>
      </c>
      <c r="N207">
        <v>99.7</v>
      </c>
      <c r="O207" s="2" t="s">
        <v>28</v>
      </c>
      <c r="P207">
        <v>915</v>
      </c>
      <c r="Q207">
        <v>0</v>
      </c>
      <c r="R207" s="97"/>
      <c r="S207" s="2"/>
    </row>
    <row r="208" spans="1:19" x14ac:dyDescent="0.25">
      <c r="A208" s="96" t="str">
        <f t="shared" si="3"/>
        <v>TasmaniaCommencements44896Initial</v>
      </c>
      <c r="B208" s="3">
        <v>207</v>
      </c>
      <c r="C208" s="2" t="s">
        <v>7</v>
      </c>
      <c r="D208" s="2" t="s">
        <v>78</v>
      </c>
      <c r="E208">
        <v>2023.2</v>
      </c>
      <c r="F208">
        <v>115</v>
      </c>
      <c r="G208" s="70">
        <v>44896</v>
      </c>
      <c r="H208">
        <v>919</v>
      </c>
      <c r="I208">
        <v>0</v>
      </c>
      <c r="J208" s="2" t="s">
        <v>31</v>
      </c>
      <c r="K208">
        <v>904</v>
      </c>
      <c r="L208">
        <v>934</v>
      </c>
      <c r="M208">
        <v>935</v>
      </c>
      <c r="N208">
        <v>98.3</v>
      </c>
      <c r="O208" s="2" t="s">
        <v>27</v>
      </c>
      <c r="P208">
        <v>910</v>
      </c>
      <c r="Q208">
        <v>0</v>
      </c>
      <c r="R208" s="97"/>
      <c r="S208" s="2"/>
    </row>
    <row r="209" spans="1:19" x14ac:dyDescent="0.25">
      <c r="A209" s="96" t="str">
        <f t="shared" si="3"/>
        <v>TasmaniaCommencements448961st revision</v>
      </c>
      <c r="B209" s="3">
        <v>208</v>
      </c>
      <c r="C209" s="2" t="s">
        <v>7</v>
      </c>
      <c r="D209" s="2" t="s">
        <v>78</v>
      </c>
      <c r="E209">
        <v>2023.2</v>
      </c>
      <c r="F209">
        <v>116</v>
      </c>
      <c r="G209" s="70">
        <v>44896</v>
      </c>
      <c r="H209">
        <v>935</v>
      </c>
      <c r="I209">
        <v>0</v>
      </c>
      <c r="J209" s="2" t="s">
        <v>0</v>
      </c>
      <c r="K209">
        <v>931</v>
      </c>
      <c r="L209">
        <v>939</v>
      </c>
      <c r="M209">
        <v>935</v>
      </c>
      <c r="N209">
        <v>100</v>
      </c>
      <c r="O209" s="2" t="s">
        <v>27</v>
      </c>
      <c r="P209">
        <v>932</v>
      </c>
      <c r="Q209">
        <v>0</v>
      </c>
      <c r="R209" s="97"/>
      <c r="S209" s="2"/>
    </row>
    <row r="210" spans="1:19" x14ac:dyDescent="0.25">
      <c r="A210" s="96" t="str">
        <f t="shared" si="3"/>
        <v>TasmaniaCompletions44621Initial</v>
      </c>
      <c r="B210" s="3">
        <v>209</v>
      </c>
      <c r="C210" s="2" t="s">
        <v>7</v>
      </c>
      <c r="D210" s="2" t="s">
        <v>79</v>
      </c>
      <c r="E210">
        <v>2022.3</v>
      </c>
      <c r="F210">
        <v>112</v>
      </c>
      <c r="G210" s="70">
        <v>44621</v>
      </c>
      <c r="H210">
        <v>839</v>
      </c>
      <c r="I210">
        <v>0</v>
      </c>
      <c r="J210" s="2" t="s">
        <v>31</v>
      </c>
      <c r="K210">
        <v>792</v>
      </c>
      <c r="L210">
        <v>886</v>
      </c>
      <c r="M210">
        <v>838</v>
      </c>
      <c r="N210">
        <v>100.1</v>
      </c>
      <c r="O210" s="2" t="s">
        <v>28</v>
      </c>
      <c r="P210">
        <v>818</v>
      </c>
      <c r="Q210">
        <v>0</v>
      </c>
      <c r="R210" s="97"/>
      <c r="S210" s="2"/>
    </row>
    <row r="211" spans="1:19" x14ac:dyDescent="0.25">
      <c r="A211" s="96" t="str">
        <f t="shared" si="3"/>
        <v>TasmaniaCompletions446211st revision</v>
      </c>
      <c r="B211" s="3">
        <v>210</v>
      </c>
      <c r="C211" s="2" t="s">
        <v>7</v>
      </c>
      <c r="D211" s="2" t="s">
        <v>79</v>
      </c>
      <c r="E211">
        <v>2022.3</v>
      </c>
      <c r="F211">
        <v>113</v>
      </c>
      <c r="G211" s="70">
        <v>44621</v>
      </c>
      <c r="H211">
        <v>835</v>
      </c>
      <c r="I211">
        <v>0</v>
      </c>
      <c r="J211" s="2" t="s">
        <v>0</v>
      </c>
      <c r="K211">
        <v>823</v>
      </c>
      <c r="L211">
        <v>847</v>
      </c>
      <c r="M211">
        <v>838</v>
      </c>
      <c r="N211">
        <v>99.6</v>
      </c>
      <c r="O211" s="2" t="s">
        <v>28</v>
      </c>
      <c r="P211">
        <v>828</v>
      </c>
      <c r="Q211">
        <v>0</v>
      </c>
      <c r="R211" s="97"/>
      <c r="S211" s="2"/>
    </row>
    <row r="212" spans="1:19" x14ac:dyDescent="0.25">
      <c r="A212" s="96" t="str">
        <f t="shared" si="3"/>
        <v>TasmaniaCompletions44713Initial</v>
      </c>
      <c r="B212" s="3">
        <v>211</v>
      </c>
      <c r="C212" s="2" t="s">
        <v>7</v>
      </c>
      <c r="D212" s="2" t="s">
        <v>79</v>
      </c>
      <c r="E212">
        <v>2022.4</v>
      </c>
      <c r="F212">
        <v>113</v>
      </c>
      <c r="G212" s="70">
        <v>44713</v>
      </c>
      <c r="H212">
        <v>756</v>
      </c>
      <c r="I212">
        <v>0</v>
      </c>
      <c r="J212" s="2" t="s">
        <v>31</v>
      </c>
      <c r="K212">
        <v>740</v>
      </c>
      <c r="L212">
        <v>772</v>
      </c>
      <c r="M212">
        <v>757</v>
      </c>
      <c r="N212">
        <v>99.9</v>
      </c>
      <c r="O212" s="2" t="s">
        <v>28</v>
      </c>
      <c r="P212">
        <v>742</v>
      </c>
      <c r="Q212">
        <v>0</v>
      </c>
      <c r="R212" s="97"/>
      <c r="S212" s="2"/>
    </row>
    <row r="213" spans="1:19" x14ac:dyDescent="0.25">
      <c r="A213" s="96" t="str">
        <f t="shared" si="3"/>
        <v>TasmaniaCompletions447131st revision</v>
      </c>
      <c r="B213" s="3">
        <v>212</v>
      </c>
      <c r="C213" s="2" t="s">
        <v>7</v>
      </c>
      <c r="D213" s="2" t="s">
        <v>79</v>
      </c>
      <c r="E213">
        <v>2022.4</v>
      </c>
      <c r="F213">
        <v>114</v>
      </c>
      <c r="G213" s="70">
        <v>44713</v>
      </c>
      <c r="H213">
        <v>762</v>
      </c>
      <c r="I213">
        <v>0</v>
      </c>
      <c r="J213" s="2" t="s">
        <v>0</v>
      </c>
      <c r="K213">
        <v>752</v>
      </c>
      <c r="L213">
        <v>772</v>
      </c>
      <c r="M213">
        <v>757</v>
      </c>
      <c r="N213">
        <v>100.7</v>
      </c>
      <c r="O213" s="2" t="s">
        <v>28</v>
      </c>
      <c r="P213">
        <v>755</v>
      </c>
      <c r="Q213">
        <v>0</v>
      </c>
      <c r="R213" s="97"/>
      <c r="S213" s="2"/>
    </row>
    <row r="214" spans="1:19" x14ac:dyDescent="0.25">
      <c r="A214" s="96" t="str">
        <f t="shared" si="3"/>
        <v>TasmaniaCompletions44805Initial</v>
      </c>
      <c r="B214" s="3">
        <v>213</v>
      </c>
      <c r="C214" s="2" t="s">
        <v>7</v>
      </c>
      <c r="D214" s="2" t="s">
        <v>79</v>
      </c>
      <c r="E214">
        <v>2023.1</v>
      </c>
      <c r="F214">
        <v>114</v>
      </c>
      <c r="G214" s="70">
        <v>44805</v>
      </c>
      <c r="H214">
        <v>916</v>
      </c>
      <c r="I214">
        <v>0</v>
      </c>
      <c r="J214" s="2" t="s">
        <v>31</v>
      </c>
      <c r="K214">
        <v>896</v>
      </c>
      <c r="L214">
        <v>936</v>
      </c>
      <c r="M214">
        <v>906</v>
      </c>
      <c r="N214">
        <v>101.1</v>
      </c>
      <c r="O214" s="2" t="s">
        <v>28</v>
      </c>
      <c r="P214">
        <v>898</v>
      </c>
      <c r="Q214">
        <v>0</v>
      </c>
      <c r="R214" s="97"/>
      <c r="S214" s="2"/>
    </row>
    <row r="215" spans="1:19" x14ac:dyDescent="0.25">
      <c r="A215" s="96" t="str">
        <f t="shared" si="3"/>
        <v>TasmaniaCompletions448051st revision</v>
      </c>
      <c r="B215" s="3">
        <v>214</v>
      </c>
      <c r="C215" s="2" t="s">
        <v>7</v>
      </c>
      <c r="D215" s="2" t="s">
        <v>79</v>
      </c>
      <c r="E215">
        <v>2023.1</v>
      </c>
      <c r="F215">
        <v>115</v>
      </c>
      <c r="G215" s="70">
        <v>44805</v>
      </c>
      <c r="H215">
        <v>910</v>
      </c>
      <c r="I215">
        <v>0</v>
      </c>
      <c r="J215" s="2" t="s">
        <v>0</v>
      </c>
      <c r="K215">
        <v>896</v>
      </c>
      <c r="L215">
        <v>924</v>
      </c>
      <c r="M215">
        <v>906</v>
      </c>
      <c r="N215">
        <v>100.4</v>
      </c>
      <c r="O215" s="2" t="s">
        <v>28</v>
      </c>
      <c r="P215">
        <v>900</v>
      </c>
      <c r="Q215">
        <v>0</v>
      </c>
      <c r="R215" s="97"/>
      <c r="S215" s="2"/>
    </row>
    <row r="216" spans="1:19" x14ac:dyDescent="0.25">
      <c r="A216" s="96" t="str">
        <f t="shared" si="3"/>
        <v>TasmaniaCompletions44896Initial</v>
      </c>
      <c r="B216" s="3">
        <v>215</v>
      </c>
      <c r="C216" s="2" t="s">
        <v>7</v>
      </c>
      <c r="D216" s="2" t="s">
        <v>79</v>
      </c>
      <c r="E216">
        <v>2023.2</v>
      </c>
      <c r="F216">
        <v>115</v>
      </c>
      <c r="G216" s="70">
        <v>44896</v>
      </c>
      <c r="H216">
        <v>1377</v>
      </c>
      <c r="I216">
        <v>0</v>
      </c>
      <c r="J216" s="2" t="s">
        <v>31</v>
      </c>
      <c r="K216">
        <v>1345</v>
      </c>
      <c r="L216">
        <v>1409</v>
      </c>
      <c r="M216">
        <v>1370</v>
      </c>
      <c r="N216">
        <v>100.5</v>
      </c>
      <c r="O216" s="2" t="s">
        <v>28</v>
      </c>
      <c r="P216">
        <v>1349</v>
      </c>
      <c r="Q216">
        <v>0</v>
      </c>
      <c r="R216" s="97"/>
      <c r="S216" s="2"/>
    </row>
    <row r="217" spans="1:19" x14ac:dyDescent="0.25">
      <c r="A217" s="96" t="str">
        <f t="shared" si="3"/>
        <v>TasmaniaCompletions448961st revision</v>
      </c>
      <c r="B217" s="3">
        <v>216</v>
      </c>
      <c r="C217" s="2" t="s">
        <v>7</v>
      </c>
      <c r="D217" s="2" t="s">
        <v>79</v>
      </c>
      <c r="E217">
        <v>2023.2</v>
      </c>
      <c r="F217">
        <v>116</v>
      </c>
      <c r="G217" s="70">
        <v>44896</v>
      </c>
      <c r="H217">
        <v>1374</v>
      </c>
      <c r="I217">
        <v>0</v>
      </c>
      <c r="J217" s="2" t="s">
        <v>0</v>
      </c>
      <c r="K217">
        <v>1363</v>
      </c>
      <c r="L217">
        <v>1385</v>
      </c>
      <c r="M217">
        <v>1370</v>
      </c>
      <c r="N217">
        <v>100.3</v>
      </c>
      <c r="O217" s="2" t="s">
        <v>28</v>
      </c>
      <c r="P217">
        <v>1362</v>
      </c>
      <c r="Q217">
        <v>0</v>
      </c>
      <c r="R217" s="97"/>
      <c r="S217" s="2"/>
    </row>
    <row r="218" spans="1:19" x14ac:dyDescent="0.25">
      <c r="A218" s="96" t="str">
        <f t="shared" si="3"/>
        <v>TasmaniaIn-training44256Initial</v>
      </c>
      <c r="B218" s="3">
        <v>217</v>
      </c>
      <c r="C218" s="2" t="s">
        <v>7</v>
      </c>
      <c r="D218" s="2" t="s">
        <v>80</v>
      </c>
      <c r="E218">
        <v>2021.3</v>
      </c>
      <c r="F218">
        <v>108</v>
      </c>
      <c r="G218" s="70">
        <v>44256</v>
      </c>
      <c r="H218">
        <v>10667</v>
      </c>
      <c r="I218">
        <v>0</v>
      </c>
      <c r="J218" s="2" t="s">
        <v>31</v>
      </c>
      <c r="K218">
        <v>10461</v>
      </c>
      <c r="L218">
        <v>10873</v>
      </c>
      <c r="M218">
        <v>10575</v>
      </c>
      <c r="N218">
        <v>100.9</v>
      </c>
      <c r="O218" s="2" t="s">
        <v>28</v>
      </c>
      <c r="P218">
        <v>10793</v>
      </c>
      <c r="Q218">
        <v>0</v>
      </c>
      <c r="R218" s="97"/>
      <c r="S218" s="2"/>
    </row>
    <row r="219" spans="1:19" x14ac:dyDescent="0.25">
      <c r="A219" s="96" t="str">
        <f t="shared" si="3"/>
        <v>TasmaniaIn-training442561st revision</v>
      </c>
      <c r="B219" s="3">
        <v>218</v>
      </c>
      <c r="C219" s="2" t="s">
        <v>7</v>
      </c>
      <c r="D219" s="2" t="s">
        <v>80</v>
      </c>
      <c r="E219">
        <v>2021.3</v>
      </c>
      <c r="F219">
        <v>109</v>
      </c>
      <c r="G219" s="70">
        <v>44256</v>
      </c>
      <c r="H219">
        <v>10546</v>
      </c>
      <c r="I219">
        <v>0</v>
      </c>
      <c r="J219" s="2" t="s">
        <v>0</v>
      </c>
      <c r="K219">
        <v>10371</v>
      </c>
      <c r="L219">
        <v>10721</v>
      </c>
      <c r="M219">
        <v>10575</v>
      </c>
      <c r="N219">
        <v>99.7</v>
      </c>
      <c r="O219" s="2" t="s">
        <v>28</v>
      </c>
      <c r="P219">
        <v>10652</v>
      </c>
      <c r="Q219">
        <v>0</v>
      </c>
      <c r="R219" s="97"/>
      <c r="S219" s="2"/>
    </row>
    <row r="220" spans="1:19" x14ac:dyDescent="0.25">
      <c r="A220" s="96" t="str">
        <f t="shared" si="3"/>
        <v>TasmaniaIn-training44348Initial</v>
      </c>
      <c r="B220" s="3">
        <v>219</v>
      </c>
      <c r="C220" s="2" t="s">
        <v>7</v>
      </c>
      <c r="D220" s="2" t="s">
        <v>80</v>
      </c>
      <c r="E220">
        <v>2021.4</v>
      </c>
      <c r="F220">
        <v>109</v>
      </c>
      <c r="G220" s="70">
        <v>44348</v>
      </c>
      <c r="H220">
        <v>10847</v>
      </c>
      <c r="I220">
        <v>0</v>
      </c>
      <c r="J220" s="2" t="s">
        <v>31</v>
      </c>
      <c r="K220">
        <v>10559</v>
      </c>
      <c r="L220">
        <v>11135</v>
      </c>
      <c r="M220">
        <v>10793</v>
      </c>
      <c r="N220">
        <v>100.5</v>
      </c>
      <c r="O220" s="2" t="s">
        <v>28</v>
      </c>
      <c r="P220">
        <v>10967</v>
      </c>
      <c r="Q220">
        <v>0</v>
      </c>
      <c r="R220" s="97"/>
      <c r="S220" s="2"/>
    </row>
    <row r="221" spans="1:19" x14ac:dyDescent="0.25">
      <c r="A221" s="96" t="str">
        <f t="shared" si="3"/>
        <v>TasmaniaIn-training443481st revision</v>
      </c>
      <c r="B221" s="3">
        <v>220</v>
      </c>
      <c r="C221" s="2" t="s">
        <v>7</v>
      </c>
      <c r="D221" s="2" t="s">
        <v>80</v>
      </c>
      <c r="E221">
        <v>2021.4</v>
      </c>
      <c r="F221">
        <v>110</v>
      </c>
      <c r="G221" s="70">
        <v>44348</v>
      </c>
      <c r="H221">
        <v>10730</v>
      </c>
      <c r="I221">
        <v>0</v>
      </c>
      <c r="J221" s="2" t="s">
        <v>0</v>
      </c>
      <c r="K221">
        <v>10452</v>
      </c>
      <c r="L221">
        <v>11008</v>
      </c>
      <c r="M221">
        <v>10793</v>
      </c>
      <c r="N221">
        <v>99.4</v>
      </c>
      <c r="O221" s="2" t="s">
        <v>28</v>
      </c>
      <c r="P221">
        <v>10855</v>
      </c>
      <c r="Q221">
        <v>0</v>
      </c>
      <c r="R221" s="97"/>
      <c r="S221" s="2"/>
    </row>
    <row r="222" spans="1:19" x14ac:dyDescent="0.25">
      <c r="A222" s="96" t="str">
        <f t="shared" si="3"/>
        <v>TasmaniaIn-training44440Initial</v>
      </c>
      <c r="B222" s="3">
        <v>221</v>
      </c>
      <c r="C222" s="2" t="s">
        <v>7</v>
      </c>
      <c r="D222" s="2" t="s">
        <v>80</v>
      </c>
      <c r="E222">
        <v>2022.1</v>
      </c>
      <c r="F222">
        <v>110</v>
      </c>
      <c r="G222" s="70">
        <v>44440</v>
      </c>
      <c r="H222">
        <v>11074</v>
      </c>
      <c r="I222">
        <v>0</v>
      </c>
      <c r="J222" s="2" t="s">
        <v>31</v>
      </c>
      <c r="K222">
        <v>10752</v>
      </c>
      <c r="L222">
        <v>11396</v>
      </c>
      <c r="M222">
        <v>11243</v>
      </c>
      <c r="N222">
        <v>98.5</v>
      </c>
      <c r="O222" s="2" t="s">
        <v>28</v>
      </c>
      <c r="P222">
        <v>11405</v>
      </c>
      <c r="Q222">
        <v>0</v>
      </c>
      <c r="R222" s="97"/>
      <c r="S222" s="2"/>
    </row>
    <row r="223" spans="1:19" x14ac:dyDescent="0.25">
      <c r="A223" s="96" t="str">
        <f t="shared" si="3"/>
        <v>TasmaniaIn-training444401st revision</v>
      </c>
      <c r="B223" s="3">
        <v>222</v>
      </c>
      <c r="C223" s="2" t="s">
        <v>7</v>
      </c>
      <c r="D223" s="2" t="s">
        <v>80</v>
      </c>
      <c r="E223">
        <v>2022.1</v>
      </c>
      <c r="F223">
        <v>111</v>
      </c>
      <c r="G223" s="70">
        <v>44440</v>
      </c>
      <c r="H223">
        <v>11000</v>
      </c>
      <c r="I223">
        <v>0</v>
      </c>
      <c r="J223" s="2" t="s">
        <v>0</v>
      </c>
      <c r="K223">
        <v>10686</v>
      </c>
      <c r="L223">
        <v>11314</v>
      </c>
      <c r="M223">
        <v>11243</v>
      </c>
      <c r="N223">
        <v>97.8</v>
      </c>
      <c r="O223" s="2" t="s">
        <v>28</v>
      </c>
      <c r="P223">
        <v>11328</v>
      </c>
      <c r="Q223">
        <v>0</v>
      </c>
      <c r="R223" s="97"/>
      <c r="S223" s="2"/>
    </row>
    <row r="224" spans="1:19" x14ac:dyDescent="0.25">
      <c r="A224" s="96" t="str">
        <f t="shared" si="3"/>
        <v>TasmaniaIn-training44531Initial</v>
      </c>
      <c r="B224" s="3">
        <v>223</v>
      </c>
      <c r="C224" s="2" t="s">
        <v>7</v>
      </c>
      <c r="D224" s="2" t="s">
        <v>80</v>
      </c>
      <c r="E224">
        <v>2022.2</v>
      </c>
      <c r="F224">
        <v>111</v>
      </c>
      <c r="G224" s="70">
        <v>44531</v>
      </c>
      <c r="H224">
        <v>10759</v>
      </c>
      <c r="I224">
        <v>0</v>
      </c>
      <c r="J224" s="2" t="s">
        <v>31</v>
      </c>
      <c r="K224">
        <v>10402</v>
      </c>
      <c r="L224">
        <v>11116</v>
      </c>
      <c r="M224">
        <v>11131</v>
      </c>
      <c r="N224">
        <v>96.7</v>
      </c>
      <c r="O224" s="2" t="s">
        <v>27</v>
      </c>
      <c r="P224">
        <v>11343</v>
      </c>
      <c r="Q224">
        <v>0</v>
      </c>
      <c r="R224" s="97"/>
      <c r="S224" s="2"/>
    </row>
    <row r="225" spans="1:19" x14ac:dyDescent="0.25">
      <c r="A225" s="96" t="str">
        <f t="shared" si="3"/>
        <v>TasmaniaIn-training445311st revision</v>
      </c>
      <c r="B225" s="3">
        <v>224</v>
      </c>
      <c r="C225" s="2" t="s">
        <v>7</v>
      </c>
      <c r="D225" s="2" t="s">
        <v>80</v>
      </c>
      <c r="E225">
        <v>2022.2</v>
      </c>
      <c r="F225">
        <v>112</v>
      </c>
      <c r="G225" s="70">
        <v>44531</v>
      </c>
      <c r="H225">
        <v>10745</v>
      </c>
      <c r="I225">
        <v>0</v>
      </c>
      <c r="J225" s="2" t="s">
        <v>0</v>
      </c>
      <c r="K225">
        <v>10465</v>
      </c>
      <c r="L225">
        <v>11025</v>
      </c>
      <c r="M225">
        <v>11131</v>
      </c>
      <c r="N225">
        <v>96.5</v>
      </c>
      <c r="O225" s="2" t="s">
        <v>27</v>
      </c>
      <c r="P225">
        <v>11254</v>
      </c>
      <c r="Q225">
        <v>0</v>
      </c>
      <c r="R225" s="97"/>
      <c r="S225" s="2"/>
    </row>
    <row r="226" spans="1:19" x14ac:dyDescent="0.25">
      <c r="A226" s="96" t="str">
        <f t="shared" si="3"/>
        <v>VictoriaCancellations/withdrawals44256Initial</v>
      </c>
      <c r="B226" s="3">
        <v>225</v>
      </c>
      <c r="C226" s="2" t="s">
        <v>8</v>
      </c>
      <c r="D226" s="2" t="s">
        <v>77</v>
      </c>
      <c r="E226">
        <v>2021.3</v>
      </c>
      <c r="F226">
        <v>108</v>
      </c>
      <c r="G226" s="70">
        <v>44256</v>
      </c>
      <c r="H226">
        <v>4167</v>
      </c>
      <c r="I226">
        <v>0</v>
      </c>
      <c r="J226" s="2" t="s">
        <v>31</v>
      </c>
      <c r="K226">
        <v>3869</v>
      </c>
      <c r="L226">
        <v>4465</v>
      </c>
      <c r="M226">
        <v>4952</v>
      </c>
      <c r="N226">
        <v>84.1</v>
      </c>
      <c r="O226" s="2" t="s">
        <v>27</v>
      </c>
      <c r="P226">
        <v>3306</v>
      </c>
      <c r="Q226">
        <v>0</v>
      </c>
      <c r="R226" s="97"/>
      <c r="S226" s="2"/>
    </row>
    <row r="227" spans="1:19" x14ac:dyDescent="0.25">
      <c r="A227" s="96" t="str">
        <f t="shared" si="3"/>
        <v>VictoriaCancellations/withdrawals442561st revision</v>
      </c>
      <c r="B227" s="3">
        <v>226</v>
      </c>
      <c r="C227" s="2" t="s">
        <v>8</v>
      </c>
      <c r="D227" s="2" t="s">
        <v>77</v>
      </c>
      <c r="E227">
        <v>2021.3</v>
      </c>
      <c r="F227">
        <v>109</v>
      </c>
      <c r="G227" s="70">
        <v>44256</v>
      </c>
      <c r="H227">
        <v>4697</v>
      </c>
      <c r="I227">
        <v>0</v>
      </c>
      <c r="J227" s="2" t="s">
        <v>0</v>
      </c>
      <c r="K227">
        <v>4435</v>
      </c>
      <c r="L227">
        <v>4959</v>
      </c>
      <c r="M227">
        <v>4952</v>
      </c>
      <c r="N227">
        <v>94.9</v>
      </c>
      <c r="O227" s="2" t="s">
        <v>27</v>
      </c>
      <c r="P227">
        <v>4200</v>
      </c>
      <c r="Q227">
        <v>0</v>
      </c>
      <c r="R227" s="97"/>
      <c r="S227" s="2"/>
    </row>
    <row r="228" spans="1:19" x14ac:dyDescent="0.25">
      <c r="A228" s="96" t="str">
        <f t="shared" si="3"/>
        <v>VictoriaCancellations/withdrawals44348Initial</v>
      </c>
      <c r="B228" s="3">
        <v>227</v>
      </c>
      <c r="C228" s="2" t="s">
        <v>8</v>
      </c>
      <c r="D228" s="2" t="s">
        <v>77</v>
      </c>
      <c r="E228">
        <v>2021.4</v>
      </c>
      <c r="F228">
        <v>109</v>
      </c>
      <c r="G228" s="70">
        <v>44348</v>
      </c>
      <c r="H228">
        <v>5312</v>
      </c>
      <c r="I228">
        <v>0</v>
      </c>
      <c r="J228" s="2" t="s">
        <v>31</v>
      </c>
      <c r="K228">
        <v>4864</v>
      </c>
      <c r="L228">
        <v>5760</v>
      </c>
      <c r="M228">
        <v>5927</v>
      </c>
      <c r="N228">
        <v>89.6</v>
      </c>
      <c r="O228" s="2" t="s">
        <v>27</v>
      </c>
      <c r="P228">
        <v>4242</v>
      </c>
      <c r="Q228">
        <v>0</v>
      </c>
      <c r="R228" s="97"/>
      <c r="S228" s="2"/>
    </row>
    <row r="229" spans="1:19" x14ac:dyDescent="0.25">
      <c r="A229" s="96" t="str">
        <f t="shared" si="3"/>
        <v>VictoriaCancellations/withdrawals443481st revision</v>
      </c>
      <c r="B229" s="3">
        <v>228</v>
      </c>
      <c r="C229" s="2" t="s">
        <v>8</v>
      </c>
      <c r="D229" s="2" t="s">
        <v>77</v>
      </c>
      <c r="E229">
        <v>2021.4</v>
      </c>
      <c r="F229">
        <v>110</v>
      </c>
      <c r="G229" s="70">
        <v>44348</v>
      </c>
      <c r="H229">
        <v>5585</v>
      </c>
      <c r="I229">
        <v>0</v>
      </c>
      <c r="J229" s="2" t="s">
        <v>0</v>
      </c>
      <c r="K229">
        <v>5275</v>
      </c>
      <c r="L229">
        <v>5895</v>
      </c>
      <c r="M229">
        <v>5927</v>
      </c>
      <c r="N229">
        <v>94.2</v>
      </c>
      <c r="O229" s="2" t="s">
        <v>27</v>
      </c>
      <c r="P229">
        <v>5000</v>
      </c>
      <c r="Q229">
        <v>0</v>
      </c>
      <c r="R229" s="97"/>
      <c r="S229" s="2"/>
    </row>
    <row r="230" spans="1:19" x14ac:dyDescent="0.25">
      <c r="A230" s="96" t="str">
        <f t="shared" si="3"/>
        <v>VictoriaCancellations/withdrawals44440Initial</v>
      </c>
      <c r="B230" s="3">
        <v>229</v>
      </c>
      <c r="C230" s="2" t="s">
        <v>8</v>
      </c>
      <c r="D230" s="2" t="s">
        <v>77</v>
      </c>
      <c r="E230">
        <v>2022.1</v>
      </c>
      <c r="F230">
        <v>110</v>
      </c>
      <c r="G230" s="70">
        <v>44440</v>
      </c>
      <c r="H230">
        <v>4945</v>
      </c>
      <c r="I230">
        <v>0</v>
      </c>
      <c r="J230" s="2" t="s">
        <v>31</v>
      </c>
      <c r="K230">
        <v>4470</v>
      </c>
      <c r="L230">
        <v>5420</v>
      </c>
      <c r="M230">
        <v>5403</v>
      </c>
      <c r="N230">
        <v>91.5</v>
      </c>
      <c r="O230" s="2" t="s">
        <v>28</v>
      </c>
      <c r="P230">
        <v>3968</v>
      </c>
      <c r="Q230">
        <v>0</v>
      </c>
      <c r="R230" s="97"/>
      <c r="S230" s="2"/>
    </row>
    <row r="231" spans="1:19" x14ac:dyDescent="0.25">
      <c r="A231" s="96" t="str">
        <f t="shared" si="3"/>
        <v>VictoriaCancellations/withdrawals444401st revision</v>
      </c>
      <c r="B231" s="3">
        <v>230</v>
      </c>
      <c r="C231" s="2" t="s">
        <v>8</v>
      </c>
      <c r="D231" s="2" t="s">
        <v>77</v>
      </c>
      <c r="E231">
        <v>2022.1</v>
      </c>
      <c r="F231">
        <v>111</v>
      </c>
      <c r="G231" s="70">
        <v>44440</v>
      </c>
      <c r="H231">
        <v>5087</v>
      </c>
      <c r="I231">
        <v>0</v>
      </c>
      <c r="J231" s="2" t="s">
        <v>0</v>
      </c>
      <c r="K231">
        <v>4750</v>
      </c>
      <c r="L231">
        <v>5424</v>
      </c>
      <c r="M231">
        <v>5403</v>
      </c>
      <c r="N231">
        <v>94.2</v>
      </c>
      <c r="O231" s="2" t="s">
        <v>28</v>
      </c>
      <c r="P231">
        <v>4537</v>
      </c>
      <c r="Q231">
        <v>0</v>
      </c>
      <c r="R231" s="97"/>
      <c r="S231" s="2"/>
    </row>
    <row r="232" spans="1:19" x14ac:dyDescent="0.25">
      <c r="A232" s="96" t="str">
        <f t="shared" si="3"/>
        <v>VictoriaCancellations/withdrawals44531Initial</v>
      </c>
      <c r="B232" s="3">
        <v>231</v>
      </c>
      <c r="C232" s="2" t="s">
        <v>8</v>
      </c>
      <c r="D232" s="2" t="s">
        <v>77</v>
      </c>
      <c r="E232">
        <v>2022.2</v>
      </c>
      <c r="F232">
        <v>111</v>
      </c>
      <c r="G232" s="70">
        <v>44531</v>
      </c>
      <c r="H232">
        <v>6114</v>
      </c>
      <c r="I232">
        <v>0</v>
      </c>
      <c r="J232" s="2" t="s">
        <v>31</v>
      </c>
      <c r="K232">
        <v>5450</v>
      </c>
      <c r="L232">
        <v>6778</v>
      </c>
      <c r="M232">
        <v>7184</v>
      </c>
      <c r="N232">
        <v>85.1</v>
      </c>
      <c r="O232" s="2" t="s">
        <v>27</v>
      </c>
      <c r="P232">
        <v>4885</v>
      </c>
      <c r="Q232">
        <v>0</v>
      </c>
      <c r="R232" s="97"/>
      <c r="S232" s="2"/>
    </row>
    <row r="233" spans="1:19" x14ac:dyDescent="0.25">
      <c r="A233" s="96" t="str">
        <f t="shared" si="3"/>
        <v>VictoriaCancellations/withdrawals445311st revision</v>
      </c>
      <c r="B233" s="3">
        <v>232</v>
      </c>
      <c r="C233" s="2" t="s">
        <v>8</v>
      </c>
      <c r="D233" s="2" t="s">
        <v>77</v>
      </c>
      <c r="E233">
        <v>2022.2</v>
      </c>
      <c r="F233">
        <v>112</v>
      </c>
      <c r="G233" s="70">
        <v>44531</v>
      </c>
      <c r="H233">
        <v>6671</v>
      </c>
      <c r="I233">
        <v>0</v>
      </c>
      <c r="J233" s="2" t="s">
        <v>0</v>
      </c>
      <c r="K233">
        <v>6103</v>
      </c>
      <c r="L233">
        <v>7239</v>
      </c>
      <c r="M233">
        <v>7184</v>
      </c>
      <c r="N233">
        <v>92.9</v>
      </c>
      <c r="O233" s="2" t="s">
        <v>27</v>
      </c>
      <c r="P233">
        <v>5899</v>
      </c>
      <c r="Q233">
        <v>0</v>
      </c>
      <c r="R233" s="97"/>
      <c r="S233" s="2"/>
    </row>
    <row r="234" spans="1:19" x14ac:dyDescent="0.25">
      <c r="A234" s="96" t="str">
        <f t="shared" si="3"/>
        <v>VictoriaCommencements44621Initial</v>
      </c>
      <c r="B234" s="3">
        <v>233</v>
      </c>
      <c r="C234" s="2" t="s">
        <v>8</v>
      </c>
      <c r="D234" s="2" t="s">
        <v>78</v>
      </c>
      <c r="E234">
        <v>2022.3</v>
      </c>
      <c r="F234">
        <v>112</v>
      </c>
      <c r="G234" s="70">
        <v>44621</v>
      </c>
      <c r="H234">
        <v>18647</v>
      </c>
      <c r="I234">
        <v>0</v>
      </c>
      <c r="J234" s="2" t="s">
        <v>31</v>
      </c>
      <c r="K234">
        <v>17956</v>
      </c>
      <c r="L234">
        <v>19338</v>
      </c>
      <c r="M234">
        <v>21449</v>
      </c>
      <c r="N234">
        <v>86.9</v>
      </c>
      <c r="O234" s="2" t="s">
        <v>27</v>
      </c>
      <c r="P234">
        <v>18330</v>
      </c>
      <c r="Q234">
        <v>0</v>
      </c>
      <c r="R234" s="97"/>
      <c r="S234" s="2"/>
    </row>
    <row r="235" spans="1:19" x14ac:dyDescent="0.25">
      <c r="A235" s="96" t="str">
        <f t="shared" si="3"/>
        <v>VictoriaCommencements446211st revision</v>
      </c>
      <c r="B235" s="3">
        <v>234</v>
      </c>
      <c r="C235" s="2" t="s">
        <v>8</v>
      </c>
      <c r="D235" s="2" t="s">
        <v>78</v>
      </c>
      <c r="E235">
        <v>2022.3</v>
      </c>
      <c r="F235">
        <v>113</v>
      </c>
      <c r="G235" s="70">
        <v>44621</v>
      </c>
      <c r="H235">
        <v>21274</v>
      </c>
      <c r="I235">
        <v>0</v>
      </c>
      <c r="J235" s="2" t="s">
        <v>0</v>
      </c>
      <c r="K235">
        <v>21151</v>
      </c>
      <c r="L235">
        <v>21397</v>
      </c>
      <c r="M235">
        <v>21449</v>
      </c>
      <c r="N235">
        <v>99.2</v>
      </c>
      <c r="O235" s="2" t="s">
        <v>27</v>
      </c>
      <c r="P235">
        <v>21200</v>
      </c>
      <c r="Q235">
        <v>0</v>
      </c>
      <c r="R235" s="97"/>
      <c r="S235" s="2"/>
    </row>
    <row r="236" spans="1:19" x14ac:dyDescent="0.25">
      <c r="A236" s="96" t="str">
        <f t="shared" si="3"/>
        <v>VictoriaCommencements44713Initial</v>
      </c>
      <c r="B236" s="3">
        <v>235</v>
      </c>
      <c r="C236" s="2" t="s">
        <v>8</v>
      </c>
      <c r="D236" s="2" t="s">
        <v>78</v>
      </c>
      <c r="E236">
        <v>2022.4</v>
      </c>
      <c r="F236">
        <v>113</v>
      </c>
      <c r="G236" s="70">
        <v>44713</v>
      </c>
      <c r="H236">
        <v>15412</v>
      </c>
      <c r="I236">
        <v>0</v>
      </c>
      <c r="J236" s="2" t="s">
        <v>31</v>
      </c>
      <c r="K236">
        <v>14860</v>
      </c>
      <c r="L236">
        <v>15964</v>
      </c>
      <c r="M236">
        <v>16624</v>
      </c>
      <c r="N236">
        <v>92.7</v>
      </c>
      <c r="O236" s="2" t="s">
        <v>27</v>
      </c>
      <c r="P236">
        <v>15098</v>
      </c>
      <c r="Q236">
        <v>0</v>
      </c>
      <c r="R236" s="97"/>
      <c r="S236" s="2"/>
    </row>
    <row r="237" spans="1:19" x14ac:dyDescent="0.25">
      <c r="A237" s="96" t="str">
        <f t="shared" si="3"/>
        <v>VictoriaCommencements447131st revision</v>
      </c>
      <c r="B237" s="3">
        <v>236</v>
      </c>
      <c r="C237" s="2" t="s">
        <v>8</v>
      </c>
      <c r="D237" s="2" t="s">
        <v>78</v>
      </c>
      <c r="E237">
        <v>2022.4</v>
      </c>
      <c r="F237">
        <v>114</v>
      </c>
      <c r="G237" s="70">
        <v>44713</v>
      </c>
      <c r="H237">
        <v>16488</v>
      </c>
      <c r="I237">
        <v>0</v>
      </c>
      <c r="J237" s="2" t="s">
        <v>0</v>
      </c>
      <c r="K237">
        <v>16393</v>
      </c>
      <c r="L237">
        <v>16583</v>
      </c>
      <c r="M237">
        <v>16624</v>
      </c>
      <c r="N237">
        <v>99.2</v>
      </c>
      <c r="O237" s="2" t="s">
        <v>27</v>
      </c>
      <c r="P237">
        <v>16421</v>
      </c>
      <c r="Q237">
        <v>0</v>
      </c>
      <c r="R237" s="97"/>
      <c r="S237" s="2"/>
    </row>
    <row r="238" spans="1:19" x14ac:dyDescent="0.25">
      <c r="A238" s="96" t="str">
        <f t="shared" si="3"/>
        <v>VictoriaCommencements44805Initial</v>
      </c>
      <c r="B238" s="3">
        <v>237</v>
      </c>
      <c r="C238" s="2" t="s">
        <v>8</v>
      </c>
      <c r="D238" s="2" t="s">
        <v>78</v>
      </c>
      <c r="E238">
        <v>2023.1</v>
      </c>
      <c r="F238">
        <v>114</v>
      </c>
      <c r="G238" s="70">
        <v>44805</v>
      </c>
      <c r="H238">
        <v>6497</v>
      </c>
      <c r="I238">
        <v>0</v>
      </c>
      <c r="J238" s="2" t="s">
        <v>31</v>
      </c>
      <c r="K238">
        <v>6274</v>
      </c>
      <c r="L238">
        <v>6720</v>
      </c>
      <c r="M238">
        <v>6545</v>
      </c>
      <c r="N238">
        <v>99.3</v>
      </c>
      <c r="O238" s="2" t="s">
        <v>28</v>
      </c>
      <c r="P238">
        <v>6339</v>
      </c>
      <c r="Q238">
        <v>0</v>
      </c>
      <c r="R238" s="97"/>
      <c r="S238" s="2"/>
    </row>
    <row r="239" spans="1:19" x14ac:dyDescent="0.25">
      <c r="A239" s="96" t="str">
        <f t="shared" si="3"/>
        <v>VictoriaCommencements448051st revision</v>
      </c>
      <c r="B239" s="3">
        <v>238</v>
      </c>
      <c r="C239" s="2" t="s">
        <v>8</v>
      </c>
      <c r="D239" s="2" t="s">
        <v>78</v>
      </c>
      <c r="E239">
        <v>2023.1</v>
      </c>
      <c r="F239">
        <v>115</v>
      </c>
      <c r="G239" s="70">
        <v>44805</v>
      </c>
      <c r="H239">
        <v>6555</v>
      </c>
      <c r="I239">
        <v>0</v>
      </c>
      <c r="J239" s="2" t="s">
        <v>0</v>
      </c>
      <c r="K239">
        <v>6514</v>
      </c>
      <c r="L239">
        <v>6596</v>
      </c>
      <c r="M239">
        <v>6545</v>
      </c>
      <c r="N239">
        <v>100.2</v>
      </c>
      <c r="O239" s="2" t="s">
        <v>28</v>
      </c>
      <c r="P239">
        <v>6522</v>
      </c>
      <c r="Q239">
        <v>0</v>
      </c>
      <c r="R239" s="97"/>
      <c r="S239" s="2"/>
    </row>
    <row r="240" spans="1:19" x14ac:dyDescent="0.25">
      <c r="A240" s="96" t="str">
        <f t="shared" si="3"/>
        <v>VictoriaCommencements44896Initial</v>
      </c>
      <c r="B240" s="3">
        <v>239</v>
      </c>
      <c r="C240" s="2" t="s">
        <v>8</v>
      </c>
      <c r="D240" s="2" t="s">
        <v>78</v>
      </c>
      <c r="E240">
        <v>2023.2</v>
      </c>
      <c r="F240">
        <v>115</v>
      </c>
      <c r="G240" s="70">
        <v>44896</v>
      </c>
      <c r="H240">
        <v>7471</v>
      </c>
      <c r="I240">
        <v>0</v>
      </c>
      <c r="J240" s="2" t="s">
        <v>31</v>
      </c>
      <c r="K240">
        <v>7250</v>
      </c>
      <c r="L240">
        <v>7692</v>
      </c>
      <c r="M240">
        <v>7410</v>
      </c>
      <c r="N240">
        <v>100.8</v>
      </c>
      <c r="O240" s="2" t="s">
        <v>28</v>
      </c>
      <c r="P240">
        <v>7270</v>
      </c>
      <c r="Q240">
        <v>0</v>
      </c>
      <c r="R240" s="97"/>
      <c r="S240" s="2"/>
    </row>
    <row r="241" spans="1:19" x14ac:dyDescent="0.25">
      <c r="A241" s="96" t="str">
        <f t="shared" si="3"/>
        <v>VictoriaCommencements448961st revision</v>
      </c>
      <c r="B241" s="3">
        <v>240</v>
      </c>
      <c r="C241" s="2" t="s">
        <v>8</v>
      </c>
      <c r="D241" s="2" t="s">
        <v>78</v>
      </c>
      <c r="E241">
        <v>2023.2</v>
      </c>
      <c r="F241">
        <v>116</v>
      </c>
      <c r="G241" s="70">
        <v>44896</v>
      </c>
      <c r="H241">
        <v>7447</v>
      </c>
      <c r="I241">
        <v>0</v>
      </c>
      <c r="J241" s="2" t="s">
        <v>0</v>
      </c>
      <c r="K241">
        <v>7387</v>
      </c>
      <c r="L241">
        <v>7507</v>
      </c>
      <c r="M241">
        <v>7410</v>
      </c>
      <c r="N241">
        <v>100.5</v>
      </c>
      <c r="O241" s="2" t="s">
        <v>28</v>
      </c>
      <c r="P241">
        <v>7400</v>
      </c>
      <c r="Q241">
        <v>0</v>
      </c>
      <c r="R241" s="97"/>
      <c r="S241" s="2"/>
    </row>
    <row r="242" spans="1:19" x14ac:dyDescent="0.25">
      <c r="A242" s="96" t="str">
        <f t="shared" si="3"/>
        <v>VictoriaCompletions44621Initial</v>
      </c>
      <c r="B242" s="3">
        <v>241</v>
      </c>
      <c r="C242" s="2" t="s">
        <v>8</v>
      </c>
      <c r="D242" s="2" t="s">
        <v>79</v>
      </c>
      <c r="E242">
        <v>2022.3</v>
      </c>
      <c r="F242">
        <v>112</v>
      </c>
      <c r="G242" s="70">
        <v>44621</v>
      </c>
      <c r="H242">
        <v>4218</v>
      </c>
      <c r="I242">
        <v>0</v>
      </c>
      <c r="J242" s="2" t="s">
        <v>31</v>
      </c>
      <c r="K242">
        <v>4116</v>
      </c>
      <c r="L242">
        <v>4320</v>
      </c>
      <c r="M242">
        <v>4258</v>
      </c>
      <c r="N242">
        <v>99.1</v>
      </c>
      <c r="O242" s="2" t="s">
        <v>28</v>
      </c>
      <c r="P242">
        <v>3924</v>
      </c>
      <c r="Q242">
        <v>0</v>
      </c>
      <c r="R242" s="97"/>
      <c r="S242" s="2"/>
    </row>
    <row r="243" spans="1:19" x14ac:dyDescent="0.25">
      <c r="A243" s="96" t="str">
        <f t="shared" si="3"/>
        <v>VictoriaCompletions446211st revision</v>
      </c>
      <c r="B243" s="3">
        <v>242</v>
      </c>
      <c r="C243" s="2" t="s">
        <v>8</v>
      </c>
      <c r="D243" s="2" t="s">
        <v>79</v>
      </c>
      <c r="E243">
        <v>2022.3</v>
      </c>
      <c r="F243">
        <v>113</v>
      </c>
      <c r="G243" s="70">
        <v>44621</v>
      </c>
      <c r="H243">
        <v>4273</v>
      </c>
      <c r="I243">
        <v>0</v>
      </c>
      <c r="J243" s="2" t="s">
        <v>0</v>
      </c>
      <c r="K243">
        <v>4188</v>
      </c>
      <c r="L243">
        <v>4358</v>
      </c>
      <c r="M243">
        <v>4258</v>
      </c>
      <c r="N243">
        <v>100.4</v>
      </c>
      <c r="O243" s="2" t="s">
        <v>28</v>
      </c>
      <c r="P243">
        <v>4127</v>
      </c>
      <c r="Q243">
        <v>0</v>
      </c>
      <c r="R243" s="97"/>
      <c r="S243" s="2"/>
    </row>
    <row r="244" spans="1:19" x14ac:dyDescent="0.25">
      <c r="A244" s="96" t="str">
        <f t="shared" si="3"/>
        <v>VictoriaCompletions44713Initial</v>
      </c>
      <c r="B244" s="3">
        <v>243</v>
      </c>
      <c r="C244" s="2" t="s">
        <v>8</v>
      </c>
      <c r="D244" s="2" t="s">
        <v>79</v>
      </c>
      <c r="E244">
        <v>2022.4</v>
      </c>
      <c r="F244">
        <v>113</v>
      </c>
      <c r="G244" s="70">
        <v>44713</v>
      </c>
      <c r="H244">
        <v>4598</v>
      </c>
      <c r="I244">
        <v>0</v>
      </c>
      <c r="J244" s="2" t="s">
        <v>31</v>
      </c>
      <c r="K244">
        <v>4486</v>
      </c>
      <c r="L244">
        <v>4710</v>
      </c>
      <c r="M244">
        <v>4535</v>
      </c>
      <c r="N244">
        <v>101.4</v>
      </c>
      <c r="O244" s="2" t="s">
        <v>28</v>
      </c>
      <c r="P244">
        <v>4258</v>
      </c>
      <c r="Q244">
        <v>0</v>
      </c>
      <c r="R244" s="97"/>
      <c r="S244" s="2"/>
    </row>
    <row r="245" spans="1:19" x14ac:dyDescent="0.25">
      <c r="A245" s="96" t="str">
        <f t="shared" si="3"/>
        <v>VictoriaCompletions447131st revision</v>
      </c>
      <c r="B245" s="3">
        <v>244</v>
      </c>
      <c r="C245" s="2" t="s">
        <v>8</v>
      </c>
      <c r="D245" s="2" t="s">
        <v>79</v>
      </c>
      <c r="E245">
        <v>2022.4</v>
      </c>
      <c r="F245">
        <v>114</v>
      </c>
      <c r="G245" s="70">
        <v>44713</v>
      </c>
      <c r="H245">
        <v>4626</v>
      </c>
      <c r="I245">
        <v>0</v>
      </c>
      <c r="J245" s="2" t="s">
        <v>0</v>
      </c>
      <c r="K245">
        <v>4529</v>
      </c>
      <c r="L245">
        <v>4723</v>
      </c>
      <c r="M245">
        <v>4535</v>
      </c>
      <c r="N245">
        <v>102</v>
      </c>
      <c r="O245" s="2" t="s">
        <v>28</v>
      </c>
      <c r="P245">
        <v>4455</v>
      </c>
      <c r="Q245">
        <v>0</v>
      </c>
      <c r="R245" s="97"/>
      <c r="S245" s="2"/>
    </row>
    <row r="246" spans="1:19" x14ac:dyDescent="0.25">
      <c r="A246" s="96" t="str">
        <f t="shared" si="3"/>
        <v>VictoriaCompletions44805Initial</v>
      </c>
      <c r="B246" s="3">
        <v>245</v>
      </c>
      <c r="C246" s="2" t="s">
        <v>8</v>
      </c>
      <c r="D246" s="2" t="s">
        <v>79</v>
      </c>
      <c r="E246">
        <v>2023.1</v>
      </c>
      <c r="F246">
        <v>114</v>
      </c>
      <c r="G246" s="70">
        <v>44805</v>
      </c>
      <c r="H246">
        <v>4314</v>
      </c>
      <c r="I246">
        <v>0</v>
      </c>
      <c r="J246" s="2" t="s">
        <v>31</v>
      </c>
      <c r="K246">
        <v>4238</v>
      </c>
      <c r="L246">
        <v>4390</v>
      </c>
      <c r="M246">
        <v>4185</v>
      </c>
      <c r="N246">
        <v>103.1</v>
      </c>
      <c r="O246" s="2" t="s">
        <v>27</v>
      </c>
      <c r="P246">
        <v>3973</v>
      </c>
      <c r="Q246">
        <v>0</v>
      </c>
      <c r="R246" s="97"/>
      <c r="S246" s="2"/>
    </row>
    <row r="247" spans="1:19" x14ac:dyDescent="0.25">
      <c r="A247" s="96" t="str">
        <f t="shared" si="3"/>
        <v>VictoriaCompletions448051st revision</v>
      </c>
      <c r="B247" s="3">
        <v>246</v>
      </c>
      <c r="C247" s="2" t="s">
        <v>8</v>
      </c>
      <c r="D247" s="2" t="s">
        <v>79</v>
      </c>
      <c r="E247">
        <v>2023.1</v>
      </c>
      <c r="F247">
        <v>115</v>
      </c>
      <c r="G247" s="70">
        <v>44805</v>
      </c>
      <c r="H247">
        <v>4246</v>
      </c>
      <c r="I247">
        <v>0</v>
      </c>
      <c r="J247" s="2" t="s">
        <v>0</v>
      </c>
      <c r="K247">
        <v>4155</v>
      </c>
      <c r="L247">
        <v>4337</v>
      </c>
      <c r="M247">
        <v>4185</v>
      </c>
      <c r="N247">
        <v>101.5</v>
      </c>
      <c r="O247" s="2" t="s">
        <v>27</v>
      </c>
      <c r="P247">
        <v>4083</v>
      </c>
      <c r="Q247">
        <v>0</v>
      </c>
      <c r="R247" s="97"/>
      <c r="S247" s="2"/>
    </row>
    <row r="248" spans="1:19" x14ac:dyDescent="0.25">
      <c r="A248" s="96" t="str">
        <f t="shared" si="3"/>
        <v>VictoriaCompletions44896Initial</v>
      </c>
      <c r="B248" s="3">
        <v>247</v>
      </c>
      <c r="C248" s="2" t="s">
        <v>8</v>
      </c>
      <c r="D248" s="2" t="s">
        <v>79</v>
      </c>
      <c r="E248">
        <v>2023.2</v>
      </c>
      <c r="F248">
        <v>115</v>
      </c>
      <c r="G248" s="70">
        <v>44896</v>
      </c>
      <c r="H248">
        <v>7792</v>
      </c>
      <c r="I248">
        <v>0</v>
      </c>
      <c r="J248" s="2" t="s">
        <v>31</v>
      </c>
      <c r="K248">
        <v>7629</v>
      </c>
      <c r="L248">
        <v>7955</v>
      </c>
      <c r="M248">
        <v>7625</v>
      </c>
      <c r="N248">
        <v>102.2</v>
      </c>
      <c r="O248" s="2" t="s">
        <v>27</v>
      </c>
      <c r="P248">
        <v>7168</v>
      </c>
      <c r="Q248">
        <v>0</v>
      </c>
      <c r="R248" s="97"/>
      <c r="S248" s="2"/>
    </row>
    <row r="249" spans="1:19" x14ac:dyDescent="0.25">
      <c r="A249" s="96" t="str">
        <f t="shared" si="3"/>
        <v>VictoriaCompletions448961st revision</v>
      </c>
      <c r="B249" s="3">
        <v>248</v>
      </c>
      <c r="C249" s="2" t="s">
        <v>8</v>
      </c>
      <c r="D249" s="2" t="s">
        <v>79</v>
      </c>
      <c r="E249">
        <v>2023.2</v>
      </c>
      <c r="F249">
        <v>116</v>
      </c>
      <c r="G249" s="70">
        <v>44896</v>
      </c>
      <c r="H249">
        <v>7705</v>
      </c>
      <c r="I249">
        <v>0</v>
      </c>
      <c r="J249" s="2" t="s">
        <v>0</v>
      </c>
      <c r="K249">
        <v>7554</v>
      </c>
      <c r="L249">
        <v>7856</v>
      </c>
      <c r="M249">
        <v>7625</v>
      </c>
      <c r="N249">
        <v>101</v>
      </c>
      <c r="O249" s="2" t="s">
        <v>27</v>
      </c>
      <c r="P249">
        <v>7394</v>
      </c>
      <c r="Q249">
        <v>0</v>
      </c>
      <c r="R249" s="97"/>
      <c r="S249" s="2"/>
    </row>
    <row r="250" spans="1:19" x14ac:dyDescent="0.25">
      <c r="A250" s="96" t="str">
        <f t="shared" si="3"/>
        <v>VictoriaIn-training44256Initial</v>
      </c>
      <c r="B250" s="3">
        <v>249</v>
      </c>
      <c r="C250" s="2" t="s">
        <v>8</v>
      </c>
      <c r="D250" s="2" t="s">
        <v>80</v>
      </c>
      <c r="E250">
        <v>2021.3</v>
      </c>
      <c r="F250">
        <v>108</v>
      </c>
      <c r="G250" s="70">
        <v>44256</v>
      </c>
      <c r="H250">
        <v>74902</v>
      </c>
      <c r="I250">
        <v>0</v>
      </c>
      <c r="J250" s="2" t="s">
        <v>31</v>
      </c>
      <c r="K250">
        <v>74330</v>
      </c>
      <c r="L250">
        <v>75474</v>
      </c>
      <c r="M250">
        <v>72762</v>
      </c>
      <c r="N250">
        <v>102.9</v>
      </c>
      <c r="O250" s="2" t="s">
        <v>27</v>
      </c>
      <c r="P250">
        <v>75328</v>
      </c>
      <c r="Q250">
        <v>0</v>
      </c>
      <c r="R250" s="97"/>
      <c r="S250" s="2"/>
    </row>
    <row r="251" spans="1:19" x14ac:dyDescent="0.25">
      <c r="A251" s="96" t="str">
        <f t="shared" si="3"/>
        <v>VictoriaIn-training442561st revision</v>
      </c>
      <c r="B251" s="3">
        <v>250</v>
      </c>
      <c r="C251" s="2" t="s">
        <v>8</v>
      </c>
      <c r="D251" s="2" t="s">
        <v>80</v>
      </c>
      <c r="E251">
        <v>2021.3</v>
      </c>
      <c r="F251">
        <v>109</v>
      </c>
      <c r="G251" s="70">
        <v>44256</v>
      </c>
      <c r="H251">
        <v>74108</v>
      </c>
      <c r="I251">
        <v>0</v>
      </c>
      <c r="J251" s="2" t="s">
        <v>0</v>
      </c>
      <c r="K251">
        <v>73675</v>
      </c>
      <c r="L251">
        <v>74541</v>
      </c>
      <c r="M251">
        <v>72762</v>
      </c>
      <c r="N251">
        <v>101.8</v>
      </c>
      <c r="O251" s="2" t="s">
        <v>27</v>
      </c>
      <c r="P251">
        <v>74557</v>
      </c>
      <c r="Q251">
        <v>0</v>
      </c>
      <c r="R251" s="97"/>
      <c r="S251" s="2"/>
    </row>
    <row r="252" spans="1:19" x14ac:dyDescent="0.25">
      <c r="A252" s="96" t="str">
        <f t="shared" si="3"/>
        <v>VictoriaIn-training44348Initial</v>
      </c>
      <c r="B252" s="3">
        <v>251</v>
      </c>
      <c r="C252" s="2" t="s">
        <v>8</v>
      </c>
      <c r="D252" s="2" t="s">
        <v>80</v>
      </c>
      <c r="E252">
        <v>2021.4</v>
      </c>
      <c r="F252">
        <v>109</v>
      </c>
      <c r="G252" s="70">
        <v>44348</v>
      </c>
      <c r="H252">
        <v>76621</v>
      </c>
      <c r="I252">
        <v>0</v>
      </c>
      <c r="J252" s="2" t="s">
        <v>31</v>
      </c>
      <c r="K252">
        <v>75875</v>
      </c>
      <c r="L252">
        <v>77367</v>
      </c>
      <c r="M252">
        <v>74726</v>
      </c>
      <c r="N252">
        <v>102.5</v>
      </c>
      <c r="O252" s="2" t="s">
        <v>27</v>
      </c>
      <c r="P252">
        <v>77613</v>
      </c>
      <c r="Q252">
        <v>0</v>
      </c>
      <c r="R252" s="97"/>
      <c r="S252" s="2"/>
    </row>
    <row r="253" spans="1:19" x14ac:dyDescent="0.25">
      <c r="A253" s="96" t="str">
        <f t="shared" si="3"/>
        <v>VictoriaIn-training443481st revision</v>
      </c>
      <c r="B253" s="3">
        <v>252</v>
      </c>
      <c r="C253" s="2" t="s">
        <v>8</v>
      </c>
      <c r="D253" s="2" t="s">
        <v>80</v>
      </c>
      <c r="E253">
        <v>2021.4</v>
      </c>
      <c r="F253">
        <v>110</v>
      </c>
      <c r="G253" s="70">
        <v>44348</v>
      </c>
      <c r="H253">
        <v>76061</v>
      </c>
      <c r="I253">
        <v>0</v>
      </c>
      <c r="J253" s="2" t="s">
        <v>0</v>
      </c>
      <c r="K253">
        <v>75455</v>
      </c>
      <c r="L253">
        <v>76667</v>
      </c>
      <c r="M253">
        <v>74726</v>
      </c>
      <c r="N253">
        <v>101.8</v>
      </c>
      <c r="O253" s="2" t="s">
        <v>27</v>
      </c>
      <c r="P253">
        <v>76777</v>
      </c>
      <c r="Q253">
        <v>0</v>
      </c>
      <c r="R253" s="97"/>
      <c r="S253" s="2"/>
    </row>
    <row r="254" spans="1:19" x14ac:dyDescent="0.25">
      <c r="A254" s="96" t="str">
        <f t="shared" si="3"/>
        <v>VictoriaIn-training44440Initial</v>
      </c>
      <c r="B254" s="3">
        <v>253</v>
      </c>
      <c r="C254" s="2" t="s">
        <v>8</v>
      </c>
      <c r="D254" s="2" t="s">
        <v>80</v>
      </c>
      <c r="E254">
        <v>2022.1</v>
      </c>
      <c r="F254">
        <v>110</v>
      </c>
      <c r="G254" s="70">
        <v>44440</v>
      </c>
      <c r="H254">
        <v>78418</v>
      </c>
      <c r="I254">
        <v>0</v>
      </c>
      <c r="J254" s="2" t="s">
        <v>31</v>
      </c>
      <c r="K254">
        <v>77539</v>
      </c>
      <c r="L254">
        <v>79297</v>
      </c>
      <c r="M254">
        <v>76748</v>
      </c>
      <c r="N254">
        <v>102.2</v>
      </c>
      <c r="O254" s="2" t="s">
        <v>27</v>
      </c>
      <c r="P254">
        <v>79715</v>
      </c>
      <c r="Q254">
        <v>0</v>
      </c>
      <c r="R254" s="97"/>
      <c r="S254" s="2"/>
    </row>
    <row r="255" spans="1:19" x14ac:dyDescent="0.25">
      <c r="A255" s="96" t="str">
        <f t="shared" si="3"/>
        <v>VictoriaIn-training444401st revision</v>
      </c>
      <c r="B255" s="3">
        <v>254</v>
      </c>
      <c r="C255" s="2" t="s">
        <v>8</v>
      </c>
      <c r="D255" s="2" t="s">
        <v>80</v>
      </c>
      <c r="E255">
        <v>2022.1</v>
      </c>
      <c r="F255">
        <v>111</v>
      </c>
      <c r="G255" s="70">
        <v>44440</v>
      </c>
      <c r="H255">
        <v>78081</v>
      </c>
      <c r="I255">
        <v>0</v>
      </c>
      <c r="J255" s="2" t="s">
        <v>0</v>
      </c>
      <c r="K255">
        <v>77329</v>
      </c>
      <c r="L255">
        <v>78833</v>
      </c>
      <c r="M255">
        <v>76748</v>
      </c>
      <c r="N255">
        <v>101.7</v>
      </c>
      <c r="O255" s="2" t="s">
        <v>27</v>
      </c>
      <c r="P255">
        <v>79022</v>
      </c>
      <c r="Q255">
        <v>0</v>
      </c>
      <c r="R255" s="97"/>
      <c r="S255" s="2"/>
    </row>
    <row r="256" spans="1:19" x14ac:dyDescent="0.25">
      <c r="A256" s="96" t="str">
        <f t="shared" si="3"/>
        <v>VictoriaIn-training44531Initial</v>
      </c>
      <c r="B256" s="3">
        <v>255</v>
      </c>
      <c r="C256" s="2" t="s">
        <v>8</v>
      </c>
      <c r="D256" s="2" t="s">
        <v>80</v>
      </c>
      <c r="E256">
        <v>2022.2</v>
      </c>
      <c r="F256">
        <v>111</v>
      </c>
      <c r="G256" s="70">
        <v>44531</v>
      </c>
      <c r="H256">
        <v>76412</v>
      </c>
      <c r="I256">
        <v>0</v>
      </c>
      <c r="J256" s="2" t="s">
        <v>31</v>
      </c>
      <c r="K256">
        <v>75284</v>
      </c>
      <c r="L256">
        <v>77540</v>
      </c>
      <c r="M256">
        <v>74091</v>
      </c>
      <c r="N256">
        <v>103.1</v>
      </c>
      <c r="O256" s="2" t="s">
        <v>27</v>
      </c>
      <c r="P256">
        <v>78174</v>
      </c>
      <c r="Q256">
        <v>0</v>
      </c>
      <c r="R256" s="97"/>
      <c r="S256" s="2"/>
    </row>
    <row r="257" spans="1:19" x14ac:dyDescent="0.25">
      <c r="A257" s="96" t="str">
        <f t="shared" si="3"/>
        <v>VictoriaIn-training445311st revision</v>
      </c>
      <c r="B257" s="3">
        <v>256</v>
      </c>
      <c r="C257" s="2" t="s">
        <v>8</v>
      </c>
      <c r="D257" s="2" t="s">
        <v>80</v>
      </c>
      <c r="E257">
        <v>2022.2</v>
      </c>
      <c r="F257">
        <v>112</v>
      </c>
      <c r="G257" s="70">
        <v>44531</v>
      </c>
      <c r="H257">
        <v>75445</v>
      </c>
      <c r="I257">
        <v>0</v>
      </c>
      <c r="J257" s="2" t="s">
        <v>0</v>
      </c>
      <c r="K257">
        <v>74603</v>
      </c>
      <c r="L257">
        <v>76287</v>
      </c>
      <c r="M257">
        <v>74091</v>
      </c>
      <c r="N257">
        <v>101.8</v>
      </c>
      <c r="O257" s="2" t="s">
        <v>27</v>
      </c>
      <c r="P257">
        <v>76715</v>
      </c>
      <c r="Q257">
        <v>0</v>
      </c>
      <c r="R257" s="97"/>
      <c r="S257" s="2"/>
    </row>
    <row r="258" spans="1:19" x14ac:dyDescent="0.25">
      <c r="A258" s="96" t="str">
        <f t="shared" ref="A258:A289" si="4">CONCATENATE(C258,D258,G258,J258)</f>
        <v>Western AustraliaCancellations/withdrawals44256Initial</v>
      </c>
      <c r="B258" s="3">
        <v>257</v>
      </c>
      <c r="C258" s="2" t="s">
        <v>9</v>
      </c>
      <c r="D258" s="2" t="s">
        <v>77</v>
      </c>
      <c r="E258">
        <v>2021.3</v>
      </c>
      <c r="F258">
        <v>108</v>
      </c>
      <c r="G258" s="70">
        <v>44256</v>
      </c>
      <c r="H258">
        <v>2548</v>
      </c>
      <c r="I258">
        <v>0</v>
      </c>
      <c r="J258" s="2" t="s">
        <v>31</v>
      </c>
      <c r="K258">
        <v>2446</v>
      </c>
      <c r="L258">
        <v>2650</v>
      </c>
      <c r="M258">
        <v>2505</v>
      </c>
      <c r="N258">
        <v>101.7</v>
      </c>
      <c r="O258" s="2" t="s">
        <v>28</v>
      </c>
      <c r="P258">
        <v>2542</v>
      </c>
      <c r="Q258">
        <v>0</v>
      </c>
      <c r="R258" s="97"/>
      <c r="S258" s="2"/>
    </row>
    <row r="259" spans="1:19" x14ac:dyDescent="0.25">
      <c r="A259" s="96" t="str">
        <f t="shared" si="4"/>
        <v>Western AustraliaCancellations/withdrawals442561st revision</v>
      </c>
      <c r="B259" s="3">
        <v>258</v>
      </c>
      <c r="C259" s="2" t="s">
        <v>9</v>
      </c>
      <c r="D259" s="2" t="s">
        <v>77</v>
      </c>
      <c r="E259">
        <v>2021.3</v>
      </c>
      <c r="F259">
        <v>109</v>
      </c>
      <c r="G259" s="70">
        <v>44256</v>
      </c>
      <c r="H259">
        <v>2508</v>
      </c>
      <c r="I259">
        <v>0</v>
      </c>
      <c r="J259" s="2" t="s">
        <v>0</v>
      </c>
      <c r="K259">
        <v>2499</v>
      </c>
      <c r="L259">
        <v>2517</v>
      </c>
      <c r="M259">
        <v>2505</v>
      </c>
      <c r="N259">
        <v>100.1</v>
      </c>
      <c r="O259" s="2" t="s">
        <v>28</v>
      </c>
      <c r="P259">
        <v>2505</v>
      </c>
      <c r="Q259">
        <v>0</v>
      </c>
      <c r="R259" s="97"/>
      <c r="S259" s="2"/>
    </row>
    <row r="260" spans="1:19" x14ac:dyDescent="0.25">
      <c r="A260" s="96" t="str">
        <f t="shared" si="4"/>
        <v>Western AustraliaCancellations/withdrawals44348Initial</v>
      </c>
      <c r="B260" s="3">
        <v>259</v>
      </c>
      <c r="C260" s="2" t="s">
        <v>9</v>
      </c>
      <c r="D260" s="2" t="s">
        <v>77</v>
      </c>
      <c r="E260">
        <v>2021.4</v>
      </c>
      <c r="F260">
        <v>109</v>
      </c>
      <c r="G260" s="70">
        <v>44348</v>
      </c>
      <c r="H260">
        <v>2806</v>
      </c>
      <c r="I260">
        <v>0</v>
      </c>
      <c r="J260" s="2" t="s">
        <v>31</v>
      </c>
      <c r="K260">
        <v>2796</v>
      </c>
      <c r="L260">
        <v>2816</v>
      </c>
      <c r="M260">
        <v>2802</v>
      </c>
      <c r="N260">
        <v>100.1</v>
      </c>
      <c r="O260" s="2" t="s">
        <v>28</v>
      </c>
      <c r="P260">
        <v>2802</v>
      </c>
      <c r="Q260">
        <v>0</v>
      </c>
      <c r="R260" s="97"/>
      <c r="S260" s="2"/>
    </row>
    <row r="261" spans="1:19" x14ac:dyDescent="0.25">
      <c r="A261" s="96" t="str">
        <f t="shared" si="4"/>
        <v>Western AustraliaCancellations/withdrawals443481st revision</v>
      </c>
      <c r="B261" s="3">
        <v>260</v>
      </c>
      <c r="C261" s="2" t="s">
        <v>9</v>
      </c>
      <c r="D261" s="2" t="s">
        <v>77</v>
      </c>
      <c r="E261">
        <v>2021.4</v>
      </c>
      <c r="F261">
        <v>110</v>
      </c>
      <c r="G261" s="70">
        <v>44348</v>
      </c>
      <c r="H261">
        <v>2808</v>
      </c>
      <c r="I261">
        <v>0</v>
      </c>
      <c r="J261" s="2" t="s">
        <v>0</v>
      </c>
      <c r="K261">
        <v>2790</v>
      </c>
      <c r="L261">
        <v>2826</v>
      </c>
      <c r="M261">
        <v>2802</v>
      </c>
      <c r="N261">
        <v>100.2</v>
      </c>
      <c r="O261" s="2" t="s">
        <v>28</v>
      </c>
      <c r="P261">
        <v>2802</v>
      </c>
      <c r="Q261">
        <v>0</v>
      </c>
      <c r="R261" s="97"/>
      <c r="S261" s="2"/>
    </row>
    <row r="262" spans="1:19" x14ac:dyDescent="0.25">
      <c r="A262" s="96" t="str">
        <f t="shared" si="4"/>
        <v>Western AustraliaCancellations/withdrawals44440Initial</v>
      </c>
      <c r="B262" s="3">
        <v>261</v>
      </c>
      <c r="C262" s="2" t="s">
        <v>9</v>
      </c>
      <c r="D262" s="2" t="s">
        <v>77</v>
      </c>
      <c r="E262">
        <v>2022.1</v>
      </c>
      <c r="F262">
        <v>110</v>
      </c>
      <c r="G262" s="70">
        <v>44440</v>
      </c>
      <c r="H262">
        <v>3259</v>
      </c>
      <c r="I262">
        <v>0</v>
      </c>
      <c r="J262" s="2" t="s">
        <v>31</v>
      </c>
      <c r="K262">
        <v>3239</v>
      </c>
      <c r="L262">
        <v>3279</v>
      </c>
      <c r="M262">
        <v>3251</v>
      </c>
      <c r="N262">
        <v>100.2</v>
      </c>
      <c r="O262" s="2" t="s">
        <v>28</v>
      </c>
      <c r="P262">
        <v>3252</v>
      </c>
      <c r="Q262">
        <v>0</v>
      </c>
      <c r="R262" s="97"/>
      <c r="S262" s="2"/>
    </row>
    <row r="263" spans="1:19" x14ac:dyDescent="0.25">
      <c r="A263" s="96" t="str">
        <f t="shared" si="4"/>
        <v>Western AustraliaCancellations/withdrawals444401st revision</v>
      </c>
      <c r="B263" s="3">
        <v>262</v>
      </c>
      <c r="C263" s="2" t="s">
        <v>9</v>
      </c>
      <c r="D263" s="2" t="s">
        <v>77</v>
      </c>
      <c r="E263">
        <v>2022.1</v>
      </c>
      <c r="F263">
        <v>111</v>
      </c>
      <c r="G263" s="70">
        <v>44440</v>
      </c>
      <c r="H263">
        <v>3259</v>
      </c>
      <c r="I263">
        <v>0</v>
      </c>
      <c r="J263" s="2" t="s">
        <v>0</v>
      </c>
      <c r="K263">
        <v>3239</v>
      </c>
      <c r="L263">
        <v>3279</v>
      </c>
      <c r="M263">
        <v>3251</v>
      </c>
      <c r="N263">
        <v>100.2</v>
      </c>
      <c r="O263" s="2" t="s">
        <v>28</v>
      </c>
      <c r="P263">
        <v>3252</v>
      </c>
      <c r="Q263">
        <v>0</v>
      </c>
      <c r="R263" s="97"/>
      <c r="S263" s="2"/>
    </row>
    <row r="264" spans="1:19" x14ac:dyDescent="0.25">
      <c r="A264" s="96" t="str">
        <f t="shared" si="4"/>
        <v>Western AustraliaCancellations/withdrawals44531Initial</v>
      </c>
      <c r="B264" s="3">
        <v>263</v>
      </c>
      <c r="C264" s="2" t="s">
        <v>9</v>
      </c>
      <c r="D264" s="2" t="s">
        <v>77</v>
      </c>
      <c r="E264">
        <v>2022.2</v>
      </c>
      <c r="F264">
        <v>111</v>
      </c>
      <c r="G264" s="70">
        <v>44531</v>
      </c>
      <c r="H264">
        <v>3230</v>
      </c>
      <c r="I264">
        <v>0</v>
      </c>
      <c r="J264" s="2" t="s">
        <v>31</v>
      </c>
      <c r="K264">
        <v>3122</v>
      </c>
      <c r="L264">
        <v>3338</v>
      </c>
      <c r="M264">
        <v>3207</v>
      </c>
      <c r="N264">
        <v>100.7</v>
      </c>
      <c r="O264" s="2" t="s">
        <v>28</v>
      </c>
      <c r="P264">
        <v>3207</v>
      </c>
      <c r="Q264">
        <v>0</v>
      </c>
      <c r="R264" s="97"/>
      <c r="S264" s="2"/>
    </row>
    <row r="265" spans="1:19" x14ac:dyDescent="0.25">
      <c r="A265" s="96" t="str">
        <f t="shared" si="4"/>
        <v>Western AustraliaCancellations/withdrawals445311st revision</v>
      </c>
      <c r="B265" s="3">
        <v>264</v>
      </c>
      <c r="C265" s="2" t="s">
        <v>9</v>
      </c>
      <c r="D265" s="2" t="s">
        <v>77</v>
      </c>
      <c r="E265">
        <v>2022.2</v>
      </c>
      <c r="F265">
        <v>112</v>
      </c>
      <c r="G265" s="70">
        <v>44531</v>
      </c>
      <c r="H265">
        <v>3214</v>
      </c>
      <c r="I265">
        <v>0</v>
      </c>
      <c r="J265" s="2" t="s">
        <v>0</v>
      </c>
      <c r="K265">
        <v>3195</v>
      </c>
      <c r="L265">
        <v>3233</v>
      </c>
      <c r="M265">
        <v>3207</v>
      </c>
      <c r="N265">
        <v>100.2</v>
      </c>
      <c r="O265" s="2" t="s">
        <v>28</v>
      </c>
      <c r="P265">
        <v>3207</v>
      </c>
      <c r="Q265">
        <v>0</v>
      </c>
      <c r="R265" s="97"/>
      <c r="S265" s="2"/>
    </row>
    <row r="266" spans="1:19" x14ac:dyDescent="0.25">
      <c r="A266" s="96" t="str">
        <f t="shared" si="4"/>
        <v>Western AustraliaCommencements44621Initial</v>
      </c>
      <c r="B266" s="3">
        <v>265</v>
      </c>
      <c r="C266" s="2" t="s">
        <v>9</v>
      </c>
      <c r="D266" s="2" t="s">
        <v>78</v>
      </c>
      <c r="E266">
        <v>2022.3</v>
      </c>
      <c r="F266">
        <v>112</v>
      </c>
      <c r="G266" s="70">
        <v>44621</v>
      </c>
      <c r="H266">
        <v>11292</v>
      </c>
      <c r="I266">
        <v>0</v>
      </c>
      <c r="J266" s="2" t="s">
        <v>31</v>
      </c>
      <c r="K266">
        <v>11200</v>
      </c>
      <c r="L266">
        <v>11384</v>
      </c>
      <c r="M266">
        <v>11562</v>
      </c>
      <c r="N266">
        <v>97.7</v>
      </c>
      <c r="O266" s="2" t="s">
        <v>27</v>
      </c>
      <c r="P266">
        <v>11279</v>
      </c>
      <c r="Q266">
        <v>0</v>
      </c>
      <c r="R266" s="97"/>
      <c r="S266" s="2"/>
    </row>
    <row r="267" spans="1:19" x14ac:dyDescent="0.25">
      <c r="A267" s="96" t="str">
        <f t="shared" si="4"/>
        <v>Western AustraliaCommencements446211st revision</v>
      </c>
      <c r="B267" s="3">
        <v>266</v>
      </c>
      <c r="C267" s="2" t="s">
        <v>9</v>
      </c>
      <c r="D267" s="2" t="s">
        <v>78</v>
      </c>
      <c r="E267">
        <v>2022.3</v>
      </c>
      <c r="F267">
        <v>113</v>
      </c>
      <c r="G267" s="70">
        <v>44621</v>
      </c>
      <c r="H267">
        <v>11505</v>
      </c>
      <c r="I267">
        <v>0</v>
      </c>
      <c r="J267" s="2" t="s">
        <v>0</v>
      </c>
      <c r="K267">
        <v>11467</v>
      </c>
      <c r="L267">
        <v>11543</v>
      </c>
      <c r="M267">
        <v>11562</v>
      </c>
      <c r="N267">
        <v>99.5</v>
      </c>
      <c r="O267" s="2" t="s">
        <v>27</v>
      </c>
      <c r="P267">
        <v>11505</v>
      </c>
      <c r="Q267">
        <v>0</v>
      </c>
      <c r="R267" s="97"/>
      <c r="S267" s="2"/>
    </row>
    <row r="268" spans="1:19" x14ac:dyDescent="0.25">
      <c r="A268" s="96" t="str">
        <f t="shared" si="4"/>
        <v>Western AustraliaCommencements44713Initial</v>
      </c>
      <c r="B268" s="3">
        <v>267</v>
      </c>
      <c r="C268" s="2" t="s">
        <v>9</v>
      </c>
      <c r="D268" s="2" t="s">
        <v>78</v>
      </c>
      <c r="E268">
        <v>2022.4</v>
      </c>
      <c r="F268">
        <v>113</v>
      </c>
      <c r="G268" s="70">
        <v>44713</v>
      </c>
      <c r="H268">
        <v>9060</v>
      </c>
      <c r="I268">
        <v>0</v>
      </c>
      <c r="J268" s="2" t="s">
        <v>31</v>
      </c>
      <c r="K268">
        <v>8987</v>
      </c>
      <c r="L268">
        <v>9133</v>
      </c>
      <c r="M268">
        <v>9114</v>
      </c>
      <c r="N268">
        <v>99.4</v>
      </c>
      <c r="O268" s="2" t="s">
        <v>28</v>
      </c>
      <c r="P268">
        <v>9045</v>
      </c>
      <c r="Q268">
        <v>0</v>
      </c>
      <c r="R268" s="97"/>
      <c r="S268" s="2"/>
    </row>
    <row r="269" spans="1:19" x14ac:dyDescent="0.25">
      <c r="A269" s="96" t="str">
        <f t="shared" si="4"/>
        <v>Western AustraliaCommencements447131st revision</v>
      </c>
      <c r="B269" s="3">
        <v>268</v>
      </c>
      <c r="C269" s="2" t="s">
        <v>9</v>
      </c>
      <c r="D269" s="2" t="s">
        <v>78</v>
      </c>
      <c r="E269">
        <v>2022.4</v>
      </c>
      <c r="F269">
        <v>114</v>
      </c>
      <c r="G269" s="70">
        <v>44713</v>
      </c>
      <c r="H269">
        <v>9127</v>
      </c>
      <c r="I269">
        <v>0</v>
      </c>
      <c r="J269" s="2" t="s">
        <v>0</v>
      </c>
      <c r="K269">
        <v>9086</v>
      </c>
      <c r="L269">
        <v>9168</v>
      </c>
      <c r="M269">
        <v>9114</v>
      </c>
      <c r="N269">
        <v>100.1</v>
      </c>
      <c r="O269" s="2" t="s">
        <v>28</v>
      </c>
      <c r="P269">
        <v>9110</v>
      </c>
      <c r="Q269">
        <v>0</v>
      </c>
      <c r="R269" s="97"/>
      <c r="S269" s="2"/>
    </row>
    <row r="270" spans="1:19" x14ac:dyDescent="0.25">
      <c r="A270" s="96" t="str">
        <f t="shared" si="4"/>
        <v>Western AustraliaCommencements44805Initial</v>
      </c>
      <c r="B270" s="3">
        <v>269</v>
      </c>
      <c r="C270" s="2" t="s">
        <v>9</v>
      </c>
      <c r="D270" s="2" t="s">
        <v>78</v>
      </c>
      <c r="E270">
        <v>2023.1</v>
      </c>
      <c r="F270">
        <v>114</v>
      </c>
      <c r="G270" s="70">
        <v>44805</v>
      </c>
      <c r="H270">
        <v>4156</v>
      </c>
      <c r="I270">
        <v>0</v>
      </c>
      <c r="J270" s="2" t="s">
        <v>31</v>
      </c>
      <c r="K270">
        <v>4113</v>
      </c>
      <c r="L270">
        <v>4199</v>
      </c>
      <c r="M270">
        <v>4144</v>
      </c>
      <c r="N270">
        <v>100.3</v>
      </c>
      <c r="O270" s="2" t="s">
        <v>28</v>
      </c>
      <c r="P270">
        <v>4138</v>
      </c>
      <c r="Q270">
        <v>0</v>
      </c>
      <c r="R270" s="97"/>
      <c r="S270" s="2"/>
    </row>
    <row r="271" spans="1:19" x14ac:dyDescent="0.25">
      <c r="A271" s="96" t="str">
        <f t="shared" si="4"/>
        <v>Western AustraliaCommencements448051st revision</v>
      </c>
      <c r="B271" s="3">
        <v>270</v>
      </c>
      <c r="C271" s="2" t="s">
        <v>9</v>
      </c>
      <c r="D271" s="2" t="s">
        <v>78</v>
      </c>
      <c r="E271">
        <v>2023.1</v>
      </c>
      <c r="F271">
        <v>115</v>
      </c>
      <c r="G271" s="70">
        <v>44805</v>
      </c>
      <c r="H271">
        <v>4153</v>
      </c>
      <c r="I271">
        <v>0</v>
      </c>
      <c r="J271" s="2" t="s">
        <v>0</v>
      </c>
      <c r="K271">
        <v>4129</v>
      </c>
      <c r="L271">
        <v>4177</v>
      </c>
      <c r="M271">
        <v>4144</v>
      </c>
      <c r="N271">
        <v>100.2</v>
      </c>
      <c r="O271" s="2" t="s">
        <v>28</v>
      </c>
      <c r="P271">
        <v>4143</v>
      </c>
      <c r="Q271">
        <v>0</v>
      </c>
      <c r="R271" s="97"/>
      <c r="S271" s="2"/>
    </row>
    <row r="272" spans="1:19" x14ac:dyDescent="0.25">
      <c r="A272" s="96" t="str">
        <f t="shared" si="4"/>
        <v>Western AustraliaCommencements44896Initial</v>
      </c>
      <c r="B272" s="3">
        <v>271</v>
      </c>
      <c r="C272" s="2" t="s">
        <v>9</v>
      </c>
      <c r="D272" s="2" t="s">
        <v>78</v>
      </c>
      <c r="E272">
        <v>2023.2</v>
      </c>
      <c r="F272">
        <v>115</v>
      </c>
      <c r="G272" s="70">
        <v>44896</v>
      </c>
      <c r="H272">
        <v>4520</v>
      </c>
      <c r="I272">
        <v>0</v>
      </c>
      <c r="J272" s="2" t="s">
        <v>31</v>
      </c>
      <c r="K272">
        <v>4475</v>
      </c>
      <c r="L272">
        <v>4565</v>
      </c>
      <c r="M272">
        <v>4499</v>
      </c>
      <c r="N272">
        <v>100.5</v>
      </c>
      <c r="O272" s="2" t="s">
        <v>28</v>
      </c>
      <c r="P272">
        <v>4496</v>
      </c>
      <c r="Q272">
        <v>0</v>
      </c>
      <c r="R272" s="97"/>
      <c r="S272" s="2"/>
    </row>
    <row r="273" spans="1:19" x14ac:dyDescent="0.25">
      <c r="A273" s="96" t="str">
        <f t="shared" si="4"/>
        <v>Western AustraliaCommencements448961st revision</v>
      </c>
      <c r="B273" s="3">
        <v>272</v>
      </c>
      <c r="C273" s="2" t="s">
        <v>9</v>
      </c>
      <c r="D273" s="2" t="s">
        <v>78</v>
      </c>
      <c r="E273">
        <v>2023.2</v>
      </c>
      <c r="F273">
        <v>116</v>
      </c>
      <c r="G273" s="70">
        <v>44896</v>
      </c>
      <c r="H273">
        <v>4510</v>
      </c>
      <c r="I273">
        <v>0</v>
      </c>
      <c r="J273" s="2" t="s">
        <v>0</v>
      </c>
      <c r="K273">
        <v>4483</v>
      </c>
      <c r="L273">
        <v>4537</v>
      </c>
      <c r="M273">
        <v>4499</v>
      </c>
      <c r="N273">
        <v>100.2</v>
      </c>
      <c r="O273" s="2" t="s">
        <v>28</v>
      </c>
      <c r="P273">
        <v>4497</v>
      </c>
      <c r="Q273">
        <v>0</v>
      </c>
      <c r="R273" s="97"/>
      <c r="S273" s="2"/>
    </row>
    <row r="274" spans="1:19" x14ac:dyDescent="0.25">
      <c r="A274" s="96" t="str">
        <f t="shared" si="4"/>
        <v>Western AustraliaCompletions44621Initial</v>
      </c>
      <c r="B274" s="3">
        <v>273</v>
      </c>
      <c r="C274" s="2" t="s">
        <v>9</v>
      </c>
      <c r="D274" s="2" t="s">
        <v>79</v>
      </c>
      <c r="E274">
        <v>2022.3</v>
      </c>
      <c r="F274">
        <v>112</v>
      </c>
      <c r="G274" s="70">
        <v>44621</v>
      </c>
      <c r="H274">
        <v>2350</v>
      </c>
      <c r="I274">
        <v>0</v>
      </c>
      <c r="J274" s="2" t="s">
        <v>31</v>
      </c>
      <c r="K274">
        <v>2335</v>
      </c>
      <c r="L274">
        <v>2365</v>
      </c>
      <c r="M274">
        <v>2364</v>
      </c>
      <c r="N274">
        <v>99.4</v>
      </c>
      <c r="O274" s="2" t="s">
        <v>28</v>
      </c>
      <c r="P274">
        <v>2336</v>
      </c>
      <c r="Q274">
        <v>0</v>
      </c>
      <c r="R274" s="97"/>
      <c r="S274" s="2"/>
    </row>
    <row r="275" spans="1:19" x14ac:dyDescent="0.25">
      <c r="A275" s="96" t="str">
        <f t="shared" si="4"/>
        <v>Western AustraliaCompletions446211st revision</v>
      </c>
      <c r="B275" s="3">
        <v>274</v>
      </c>
      <c r="C275" s="2" t="s">
        <v>9</v>
      </c>
      <c r="D275" s="2" t="s">
        <v>79</v>
      </c>
      <c r="E275">
        <v>2022.3</v>
      </c>
      <c r="F275">
        <v>113</v>
      </c>
      <c r="G275" s="70">
        <v>44621</v>
      </c>
      <c r="H275">
        <v>2364</v>
      </c>
      <c r="I275">
        <v>0</v>
      </c>
      <c r="J275" s="2" t="s">
        <v>0</v>
      </c>
      <c r="K275">
        <v>2360</v>
      </c>
      <c r="L275">
        <v>2368</v>
      </c>
      <c r="M275">
        <v>2364</v>
      </c>
      <c r="N275">
        <v>100</v>
      </c>
      <c r="O275" s="2" t="s">
        <v>28</v>
      </c>
      <c r="P275">
        <v>2359</v>
      </c>
      <c r="Q275">
        <v>0</v>
      </c>
      <c r="R275" s="97"/>
      <c r="S275" s="2"/>
    </row>
    <row r="276" spans="1:19" x14ac:dyDescent="0.25">
      <c r="A276" s="96" t="str">
        <f t="shared" si="4"/>
        <v>Western AustraliaCompletions44713Initial</v>
      </c>
      <c r="B276" s="3">
        <v>275</v>
      </c>
      <c r="C276" s="2" t="s">
        <v>9</v>
      </c>
      <c r="D276" s="2" t="s">
        <v>79</v>
      </c>
      <c r="E276">
        <v>2022.4</v>
      </c>
      <c r="F276">
        <v>113</v>
      </c>
      <c r="G276" s="70">
        <v>44713</v>
      </c>
      <c r="H276">
        <v>2382</v>
      </c>
      <c r="I276">
        <v>0</v>
      </c>
      <c r="J276" s="2" t="s">
        <v>31</v>
      </c>
      <c r="K276">
        <v>2366</v>
      </c>
      <c r="L276">
        <v>2398</v>
      </c>
      <c r="M276">
        <v>2379</v>
      </c>
      <c r="N276">
        <v>100.1</v>
      </c>
      <c r="O276" s="2" t="s">
        <v>28</v>
      </c>
      <c r="P276">
        <v>2368</v>
      </c>
      <c r="Q276">
        <v>0</v>
      </c>
      <c r="R276" s="97"/>
      <c r="S276" s="2"/>
    </row>
    <row r="277" spans="1:19" x14ac:dyDescent="0.25">
      <c r="A277" s="96" t="str">
        <f t="shared" si="4"/>
        <v>Western AustraliaCompletions447131st revision</v>
      </c>
      <c r="B277" s="3">
        <v>276</v>
      </c>
      <c r="C277" s="2" t="s">
        <v>9</v>
      </c>
      <c r="D277" s="2" t="s">
        <v>79</v>
      </c>
      <c r="E277">
        <v>2022.4</v>
      </c>
      <c r="F277">
        <v>114</v>
      </c>
      <c r="G277" s="70">
        <v>44713</v>
      </c>
      <c r="H277">
        <v>2381</v>
      </c>
      <c r="I277">
        <v>0</v>
      </c>
      <c r="J277" s="2" t="s">
        <v>0</v>
      </c>
      <c r="K277">
        <v>2377</v>
      </c>
      <c r="L277">
        <v>2385</v>
      </c>
      <c r="M277">
        <v>2379</v>
      </c>
      <c r="N277">
        <v>100.1</v>
      </c>
      <c r="O277" s="2" t="s">
        <v>28</v>
      </c>
      <c r="P277">
        <v>2376</v>
      </c>
      <c r="Q277">
        <v>0</v>
      </c>
      <c r="R277" s="97"/>
      <c r="S277" s="2"/>
    </row>
    <row r="278" spans="1:19" x14ac:dyDescent="0.25">
      <c r="A278" s="96" t="str">
        <f t="shared" si="4"/>
        <v>Western AustraliaCompletions44805Initial</v>
      </c>
      <c r="B278" s="3">
        <v>277</v>
      </c>
      <c r="C278" s="2" t="s">
        <v>9</v>
      </c>
      <c r="D278" s="2" t="s">
        <v>79</v>
      </c>
      <c r="E278">
        <v>2023.1</v>
      </c>
      <c r="F278">
        <v>114</v>
      </c>
      <c r="G278" s="70">
        <v>44805</v>
      </c>
      <c r="H278">
        <v>2611</v>
      </c>
      <c r="I278">
        <v>0</v>
      </c>
      <c r="J278" s="2" t="s">
        <v>31</v>
      </c>
      <c r="K278">
        <v>2590</v>
      </c>
      <c r="L278">
        <v>2632</v>
      </c>
      <c r="M278">
        <v>2620</v>
      </c>
      <c r="N278">
        <v>99.7</v>
      </c>
      <c r="O278" s="2" t="s">
        <v>28</v>
      </c>
      <c r="P278">
        <v>2593</v>
      </c>
      <c r="Q278">
        <v>0</v>
      </c>
      <c r="R278" s="97"/>
      <c r="S278" s="2"/>
    </row>
    <row r="279" spans="1:19" x14ac:dyDescent="0.25">
      <c r="A279" s="96" t="str">
        <f t="shared" si="4"/>
        <v>Western AustraliaCompletions448051st revision</v>
      </c>
      <c r="B279" s="3">
        <v>278</v>
      </c>
      <c r="C279" s="2" t="s">
        <v>9</v>
      </c>
      <c r="D279" s="2" t="s">
        <v>79</v>
      </c>
      <c r="E279">
        <v>2023.1</v>
      </c>
      <c r="F279">
        <v>115</v>
      </c>
      <c r="G279" s="70">
        <v>44805</v>
      </c>
      <c r="H279">
        <v>2613</v>
      </c>
      <c r="I279">
        <v>0</v>
      </c>
      <c r="J279" s="2" t="s">
        <v>0</v>
      </c>
      <c r="K279">
        <v>2609</v>
      </c>
      <c r="L279">
        <v>2617</v>
      </c>
      <c r="M279">
        <v>2620</v>
      </c>
      <c r="N279">
        <v>99.7</v>
      </c>
      <c r="O279" s="2" t="s">
        <v>28</v>
      </c>
      <c r="P279">
        <v>2608</v>
      </c>
      <c r="Q279">
        <v>0</v>
      </c>
      <c r="R279" s="97"/>
      <c r="S279" s="2"/>
    </row>
    <row r="280" spans="1:19" x14ac:dyDescent="0.25">
      <c r="A280" s="96" t="str">
        <f t="shared" si="4"/>
        <v>Western AustraliaCompletions44896Initial</v>
      </c>
      <c r="B280" s="3">
        <v>279</v>
      </c>
      <c r="C280" s="2" t="s">
        <v>9</v>
      </c>
      <c r="D280" s="2" t="s">
        <v>79</v>
      </c>
      <c r="E280">
        <v>2023.2</v>
      </c>
      <c r="F280">
        <v>115</v>
      </c>
      <c r="G280" s="70">
        <v>44896</v>
      </c>
      <c r="H280">
        <v>3788</v>
      </c>
      <c r="I280">
        <v>0</v>
      </c>
      <c r="J280" s="2" t="s">
        <v>31</v>
      </c>
      <c r="K280">
        <v>3756</v>
      </c>
      <c r="L280">
        <v>3820</v>
      </c>
      <c r="M280">
        <v>3786</v>
      </c>
      <c r="N280">
        <v>100.1</v>
      </c>
      <c r="O280" s="2" t="s">
        <v>28</v>
      </c>
      <c r="P280">
        <v>3758</v>
      </c>
      <c r="Q280">
        <v>0</v>
      </c>
      <c r="R280" s="97"/>
      <c r="S280" s="2"/>
    </row>
    <row r="281" spans="1:19" x14ac:dyDescent="0.25">
      <c r="A281" s="96" t="str">
        <f t="shared" si="4"/>
        <v>Western AustraliaCompletions448961st revision</v>
      </c>
      <c r="B281" s="3">
        <v>280</v>
      </c>
      <c r="C281" s="2" t="s">
        <v>9</v>
      </c>
      <c r="D281" s="2" t="s">
        <v>79</v>
      </c>
      <c r="E281">
        <v>2023.2</v>
      </c>
      <c r="F281">
        <v>116</v>
      </c>
      <c r="G281" s="70">
        <v>44896</v>
      </c>
      <c r="H281">
        <v>3789</v>
      </c>
      <c r="I281">
        <v>0</v>
      </c>
      <c r="J281" s="2" t="s">
        <v>0</v>
      </c>
      <c r="K281">
        <v>3783</v>
      </c>
      <c r="L281">
        <v>3795</v>
      </c>
      <c r="M281">
        <v>3786</v>
      </c>
      <c r="N281">
        <v>100.1</v>
      </c>
      <c r="O281" s="2" t="s">
        <v>28</v>
      </c>
      <c r="P281">
        <v>3781</v>
      </c>
      <c r="Q281">
        <v>0</v>
      </c>
      <c r="R281" s="97"/>
      <c r="S281" s="2"/>
    </row>
    <row r="282" spans="1:19" x14ac:dyDescent="0.25">
      <c r="A282" s="96" t="str">
        <f t="shared" si="4"/>
        <v>Western AustraliaIn-training44256Initial</v>
      </c>
      <c r="B282" s="3">
        <v>281</v>
      </c>
      <c r="C282" s="2" t="s">
        <v>9</v>
      </c>
      <c r="D282" s="2" t="s">
        <v>80</v>
      </c>
      <c r="E282">
        <v>2021.3</v>
      </c>
      <c r="F282">
        <v>108</v>
      </c>
      <c r="G282" s="70">
        <v>44256</v>
      </c>
      <c r="H282">
        <v>36532</v>
      </c>
      <c r="I282">
        <v>0</v>
      </c>
      <c r="J282" s="2" t="s">
        <v>31</v>
      </c>
      <c r="K282">
        <v>36167</v>
      </c>
      <c r="L282">
        <v>36897</v>
      </c>
      <c r="M282">
        <v>36602</v>
      </c>
      <c r="N282">
        <v>99.8</v>
      </c>
      <c r="O282" s="2" t="s">
        <v>28</v>
      </c>
      <c r="P282">
        <v>36549</v>
      </c>
      <c r="Q282">
        <v>0</v>
      </c>
      <c r="R282" s="97"/>
      <c r="S282" s="2"/>
    </row>
    <row r="283" spans="1:19" x14ac:dyDescent="0.25">
      <c r="A283" s="96" t="str">
        <f t="shared" si="4"/>
        <v>Western AustraliaIn-training442561st revision</v>
      </c>
      <c r="B283" s="3">
        <v>282</v>
      </c>
      <c r="C283" s="2" t="s">
        <v>9</v>
      </c>
      <c r="D283" s="2" t="s">
        <v>80</v>
      </c>
      <c r="E283">
        <v>2021.3</v>
      </c>
      <c r="F283">
        <v>109</v>
      </c>
      <c r="G283" s="70">
        <v>44256</v>
      </c>
      <c r="H283">
        <v>36603</v>
      </c>
      <c r="I283">
        <v>0</v>
      </c>
      <c r="J283" s="2" t="s">
        <v>0</v>
      </c>
      <c r="K283">
        <v>36479</v>
      </c>
      <c r="L283">
        <v>36727</v>
      </c>
      <c r="M283">
        <v>36602</v>
      </c>
      <c r="N283">
        <v>100</v>
      </c>
      <c r="O283" s="2" t="s">
        <v>28</v>
      </c>
      <c r="P283">
        <v>36606</v>
      </c>
      <c r="Q283">
        <v>0</v>
      </c>
      <c r="R283" s="97"/>
      <c r="S283" s="2"/>
    </row>
    <row r="284" spans="1:19" x14ac:dyDescent="0.25">
      <c r="A284" s="96" t="str">
        <f t="shared" si="4"/>
        <v>Western AustraliaIn-training44348Initial</v>
      </c>
      <c r="B284" s="3">
        <v>283</v>
      </c>
      <c r="C284" s="2" t="s">
        <v>9</v>
      </c>
      <c r="D284" s="2" t="s">
        <v>80</v>
      </c>
      <c r="E284">
        <v>2021.4</v>
      </c>
      <c r="F284">
        <v>109</v>
      </c>
      <c r="G284" s="70">
        <v>44348</v>
      </c>
      <c r="H284">
        <v>38405</v>
      </c>
      <c r="I284">
        <v>0</v>
      </c>
      <c r="J284" s="2" t="s">
        <v>31</v>
      </c>
      <c r="K284">
        <v>38174</v>
      </c>
      <c r="L284">
        <v>38636</v>
      </c>
      <c r="M284">
        <v>38377</v>
      </c>
      <c r="N284">
        <v>100.1</v>
      </c>
      <c r="O284" s="2" t="s">
        <v>28</v>
      </c>
      <c r="P284">
        <v>38374</v>
      </c>
      <c r="Q284">
        <v>0</v>
      </c>
      <c r="R284" s="97"/>
      <c r="S284" s="2"/>
    </row>
    <row r="285" spans="1:19" x14ac:dyDescent="0.25">
      <c r="A285" s="96" t="str">
        <f t="shared" si="4"/>
        <v>Western AustraliaIn-training443481st revision</v>
      </c>
      <c r="B285" s="3">
        <v>284</v>
      </c>
      <c r="C285" s="2" t="s">
        <v>9</v>
      </c>
      <c r="D285" s="2" t="s">
        <v>80</v>
      </c>
      <c r="E285">
        <v>2021.4</v>
      </c>
      <c r="F285">
        <v>110</v>
      </c>
      <c r="G285" s="70">
        <v>44348</v>
      </c>
      <c r="H285">
        <v>38414</v>
      </c>
      <c r="I285">
        <v>0</v>
      </c>
      <c r="J285" s="2" t="s">
        <v>0</v>
      </c>
      <c r="K285">
        <v>38299</v>
      </c>
      <c r="L285">
        <v>38529</v>
      </c>
      <c r="M285">
        <v>38377</v>
      </c>
      <c r="N285">
        <v>100.1</v>
      </c>
      <c r="O285" s="2" t="s">
        <v>28</v>
      </c>
      <c r="P285">
        <v>38385</v>
      </c>
      <c r="Q285">
        <v>0</v>
      </c>
      <c r="R285" s="97"/>
      <c r="S285" s="2"/>
    </row>
    <row r="286" spans="1:19" x14ac:dyDescent="0.25">
      <c r="A286" s="96" t="str">
        <f t="shared" si="4"/>
        <v>Western AustraliaIn-training44440Initial</v>
      </c>
      <c r="B286" s="3">
        <v>285</v>
      </c>
      <c r="C286" s="2" t="s">
        <v>9</v>
      </c>
      <c r="D286" s="2" t="s">
        <v>80</v>
      </c>
      <c r="E286">
        <v>2022.1</v>
      </c>
      <c r="F286">
        <v>110</v>
      </c>
      <c r="G286" s="70">
        <v>44440</v>
      </c>
      <c r="H286">
        <v>39864</v>
      </c>
      <c r="I286">
        <v>0</v>
      </c>
      <c r="J286" s="2" t="s">
        <v>31</v>
      </c>
      <c r="K286">
        <v>39622</v>
      </c>
      <c r="L286">
        <v>40106</v>
      </c>
      <c r="M286">
        <v>39823</v>
      </c>
      <c r="N286">
        <v>100.1</v>
      </c>
      <c r="O286" s="2" t="s">
        <v>28</v>
      </c>
      <c r="P286">
        <v>39811</v>
      </c>
      <c r="Q286">
        <v>0</v>
      </c>
      <c r="R286" s="97"/>
      <c r="S286" s="2"/>
    </row>
    <row r="287" spans="1:19" x14ac:dyDescent="0.25">
      <c r="A287" s="96" t="str">
        <f t="shared" si="4"/>
        <v>Western AustraliaIn-training444401st revision</v>
      </c>
      <c r="B287" s="3">
        <v>286</v>
      </c>
      <c r="C287" s="2" t="s">
        <v>9</v>
      </c>
      <c r="D287" s="2" t="s">
        <v>80</v>
      </c>
      <c r="E287">
        <v>2022.1</v>
      </c>
      <c r="F287">
        <v>111</v>
      </c>
      <c r="G287" s="70">
        <v>44440</v>
      </c>
      <c r="H287">
        <v>39876</v>
      </c>
      <c r="I287">
        <v>0</v>
      </c>
      <c r="J287" s="2" t="s">
        <v>0</v>
      </c>
      <c r="K287">
        <v>39757</v>
      </c>
      <c r="L287">
        <v>39995</v>
      </c>
      <c r="M287">
        <v>39823</v>
      </c>
      <c r="N287">
        <v>100.1</v>
      </c>
      <c r="O287" s="2" t="s">
        <v>28</v>
      </c>
      <c r="P287">
        <v>39832</v>
      </c>
      <c r="Q287">
        <v>0</v>
      </c>
      <c r="R287" s="97"/>
      <c r="S287" s="2"/>
    </row>
    <row r="288" spans="1:19" x14ac:dyDescent="0.25">
      <c r="A288" s="96" t="str">
        <f t="shared" si="4"/>
        <v>Western AustraliaIn-training44531Initial</v>
      </c>
      <c r="B288" s="3">
        <v>287</v>
      </c>
      <c r="C288" s="2" t="s">
        <v>9</v>
      </c>
      <c r="D288" s="2" t="s">
        <v>80</v>
      </c>
      <c r="E288">
        <v>2022.2</v>
      </c>
      <c r="F288">
        <v>111</v>
      </c>
      <c r="G288" s="70">
        <v>44531</v>
      </c>
      <c r="H288">
        <v>40419</v>
      </c>
      <c r="I288">
        <v>0</v>
      </c>
      <c r="J288" s="2" t="s">
        <v>31</v>
      </c>
      <c r="K288">
        <v>40242</v>
      </c>
      <c r="L288">
        <v>40596</v>
      </c>
      <c r="M288">
        <v>40388</v>
      </c>
      <c r="N288">
        <v>100.1</v>
      </c>
      <c r="O288" s="2" t="s">
        <v>28</v>
      </c>
      <c r="P288">
        <v>40403</v>
      </c>
      <c r="Q288">
        <v>0</v>
      </c>
      <c r="R288" s="97"/>
      <c r="S288" s="2"/>
    </row>
    <row r="289" spans="1:19" x14ac:dyDescent="0.25">
      <c r="A289" s="96" t="str">
        <f t="shared" si="4"/>
        <v>Western AustraliaIn-training445311st revision</v>
      </c>
      <c r="B289" s="3">
        <v>288</v>
      </c>
      <c r="C289" s="2" t="s">
        <v>9</v>
      </c>
      <c r="D289" s="2" t="s">
        <v>80</v>
      </c>
      <c r="E289">
        <v>2022.2</v>
      </c>
      <c r="F289">
        <v>112</v>
      </c>
      <c r="G289" s="70">
        <v>44531</v>
      </c>
      <c r="H289">
        <v>40445</v>
      </c>
      <c r="I289">
        <v>0</v>
      </c>
      <c r="J289" s="2" t="s">
        <v>0</v>
      </c>
      <c r="K289">
        <v>40321</v>
      </c>
      <c r="L289">
        <v>40569</v>
      </c>
      <c r="M289">
        <v>40388</v>
      </c>
      <c r="N289">
        <v>100.1</v>
      </c>
      <c r="O289" s="2" t="s">
        <v>28</v>
      </c>
      <c r="P289">
        <v>40387</v>
      </c>
      <c r="Q289">
        <v>0</v>
      </c>
      <c r="R289" s="97"/>
      <c r="S289" s="2"/>
    </row>
    <row r="290" spans="1:19" x14ac:dyDescent="0.25">
      <c r="A290" s="96" t="e">
        <f>CONCATENATE(#REF!,#REF!,#REF!,#REF!)</f>
        <v>#REF!</v>
      </c>
      <c r="R290" s="97"/>
      <c r="S290" s="2"/>
    </row>
    <row r="291" spans="1:19" x14ac:dyDescent="0.25">
      <c r="A291" s="96" t="e">
        <f>CONCATENATE(#REF!,#REF!,#REF!,#REF!)</f>
        <v>#REF!</v>
      </c>
      <c r="R291" s="97"/>
      <c r="S291" s="2"/>
    </row>
    <row r="292" spans="1:19" x14ac:dyDescent="0.25">
      <c r="A292" s="96" t="e">
        <f>CONCATENATE(#REF!,#REF!,#REF!,#REF!)</f>
        <v>#REF!</v>
      </c>
      <c r="C292"/>
      <c r="D292"/>
      <c r="R292" s="97"/>
      <c r="S292" s="2"/>
    </row>
    <row r="293" spans="1:19" x14ac:dyDescent="0.25">
      <c r="A293" s="96" t="e">
        <f>CONCATENATE(#REF!,#REF!,#REF!,#REF!)</f>
        <v>#REF!</v>
      </c>
      <c r="C293"/>
      <c r="D293"/>
      <c r="R293" s="97"/>
      <c r="S293" s="2"/>
    </row>
    <row r="294" spans="1:19" x14ac:dyDescent="0.25">
      <c r="A294" s="96" t="e">
        <f>CONCATENATE(#REF!,#REF!,#REF!,#REF!)</f>
        <v>#REF!</v>
      </c>
      <c r="C294"/>
      <c r="D294"/>
      <c r="R294" s="97"/>
      <c r="S294" s="2"/>
    </row>
    <row r="295" spans="1:19" x14ac:dyDescent="0.25">
      <c r="A295" s="96" t="e">
        <f>CONCATENATE(#REF!,#REF!,#REF!,#REF!)</f>
        <v>#REF!</v>
      </c>
      <c r="C295"/>
      <c r="D295"/>
      <c r="R295" s="97"/>
      <c r="S295" s="2"/>
    </row>
    <row r="296" spans="1:19" x14ac:dyDescent="0.25">
      <c r="A296" s="96" t="e">
        <f>CONCATENATE(#REF!,#REF!,#REF!,#REF!)</f>
        <v>#REF!</v>
      </c>
      <c r="C296"/>
      <c r="D296"/>
      <c r="R296" s="97"/>
      <c r="S296" s="2"/>
    </row>
    <row r="297" spans="1:19" x14ac:dyDescent="0.25">
      <c r="A297" s="96" t="e">
        <f>CONCATENATE(#REF!,#REF!,#REF!,#REF!)</f>
        <v>#REF!</v>
      </c>
      <c r="C297"/>
      <c r="D297"/>
      <c r="R297" s="97"/>
      <c r="S297" s="2"/>
    </row>
    <row r="298" spans="1:19" x14ac:dyDescent="0.25">
      <c r="A298" s="96" t="e">
        <f>CONCATENATE(#REF!,#REF!,#REF!,#REF!)</f>
        <v>#REF!</v>
      </c>
      <c r="C298"/>
      <c r="D298"/>
      <c r="R298" s="97"/>
      <c r="S298" s="2"/>
    </row>
    <row r="299" spans="1:19" x14ac:dyDescent="0.25">
      <c r="A299" s="96" t="e">
        <f>CONCATENATE(#REF!,#REF!,#REF!,#REF!)</f>
        <v>#REF!</v>
      </c>
      <c r="C299"/>
      <c r="D299"/>
      <c r="R299" s="97"/>
      <c r="S299" s="2"/>
    </row>
    <row r="300" spans="1:19" x14ac:dyDescent="0.25">
      <c r="A300" s="96" t="e">
        <f>CONCATENATE(#REF!,#REF!,#REF!,#REF!)</f>
        <v>#REF!</v>
      </c>
      <c r="C300"/>
      <c r="D300"/>
      <c r="R300" s="97"/>
      <c r="S300" s="2"/>
    </row>
    <row r="301" spans="1:19" x14ac:dyDescent="0.25">
      <c r="A301" s="96" t="e">
        <f>CONCATENATE(#REF!,#REF!,#REF!,#REF!)</f>
        <v>#REF!</v>
      </c>
      <c r="C301"/>
      <c r="D301"/>
      <c r="R301" s="97"/>
      <c r="S301" s="2"/>
    </row>
    <row r="302" spans="1:19" x14ac:dyDescent="0.25">
      <c r="A302" s="96" t="e">
        <f>CONCATENATE(#REF!,#REF!,#REF!,#REF!)</f>
        <v>#REF!</v>
      </c>
      <c r="C302"/>
      <c r="D302"/>
      <c r="R302" s="97"/>
      <c r="S302" s="2"/>
    </row>
    <row r="303" spans="1:19" x14ac:dyDescent="0.25">
      <c r="A303" s="96" t="e">
        <f>CONCATENATE(#REF!,#REF!,#REF!,#REF!)</f>
        <v>#REF!</v>
      </c>
      <c r="C303"/>
      <c r="D303"/>
      <c r="R303" s="97"/>
      <c r="S303" s="2"/>
    </row>
    <row r="304" spans="1:19" x14ac:dyDescent="0.25">
      <c r="A304" s="96" t="e">
        <f>CONCATENATE(#REF!,#REF!,#REF!,#REF!)</f>
        <v>#REF!</v>
      </c>
      <c r="C304"/>
      <c r="D304"/>
      <c r="R304" s="97"/>
      <c r="S304" s="2"/>
    </row>
    <row r="305" spans="1:19" x14ac:dyDescent="0.25">
      <c r="A305" s="96" t="e">
        <f>CONCATENATE(#REF!,#REF!,#REF!,#REF!)</f>
        <v>#REF!</v>
      </c>
      <c r="C305"/>
      <c r="D305"/>
      <c r="R305" s="97"/>
      <c r="S305" s="2"/>
    </row>
    <row r="306" spans="1:19" x14ac:dyDescent="0.25">
      <c r="A306" s="96" t="e">
        <f>CONCATENATE(#REF!,#REF!,#REF!,#REF!)</f>
        <v>#REF!</v>
      </c>
      <c r="C306"/>
      <c r="D306"/>
      <c r="R306" s="97"/>
      <c r="S306" s="2"/>
    </row>
    <row r="307" spans="1:19" x14ac:dyDescent="0.25">
      <c r="A307" s="96" t="e">
        <f>CONCATENATE(#REF!,#REF!,#REF!,#REF!)</f>
        <v>#REF!</v>
      </c>
      <c r="C307"/>
      <c r="D307"/>
      <c r="R307" s="97"/>
      <c r="S307" s="2"/>
    </row>
    <row r="308" spans="1:19" x14ac:dyDescent="0.25">
      <c r="A308" s="96" t="e">
        <f>CONCATENATE(#REF!,#REF!,#REF!,#REF!)</f>
        <v>#REF!</v>
      </c>
      <c r="C308"/>
      <c r="D308"/>
      <c r="R308" s="97"/>
      <c r="S308" s="2"/>
    </row>
    <row r="309" spans="1:19" x14ac:dyDescent="0.25">
      <c r="A309" s="96" t="e">
        <f>CONCATENATE(#REF!,#REF!,#REF!,#REF!)</f>
        <v>#REF!</v>
      </c>
      <c r="C309"/>
      <c r="D309"/>
      <c r="R309" s="97"/>
      <c r="S309" s="2"/>
    </row>
    <row r="310" spans="1:19" x14ac:dyDescent="0.25">
      <c r="A310" s="96" t="e">
        <f>CONCATENATE(#REF!,#REF!,#REF!,#REF!)</f>
        <v>#REF!</v>
      </c>
      <c r="R310" s="97"/>
      <c r="S310" s="2"/>
    </row>
    <row r="311" spans="1:19" x14ac:dyDescent="0.25">
      <c r="A311" s="96" t="e">
        <f>CONCATENATE(#REF!,#REF!,#REF!,#REF!)</f>
        <v>#REF!</v>
      </c>
      <c r="R311" s="97"/>
      <c r="S311" s="2"/>
    </row>
    <row r="312" spans="1:19" x14ac:dyDescent="0.25">
      <c r="A312" s="96" t="e">
        <f>CONCATENATE(#REF!,#REF!,#REF!,#REF!)</f>
        <v>#REF!</v>
      </c>
      <c r="R312" s="97"/>
      <c r="S312" s="2"/>
    </row>
    <row r="313" spans="1:19" x14ac:dyDescent="0.25">
      <c r="A313" s="96" t="e">
        <f>CONCATENATE(#REF!,#REF!,#REF!,#REF!)</f>
        <v>#REF!</v>
      </c>
      <c r="R313" s="97"/>
      <c r="S313" s="2"/>
    </row>
    <row r="314" spans="1:19" x14ac:dyDescent="0.25">
      <c r="A314" s="96" t="e">
        <f>CONCATENATE(#REF!,#REF!,#REF!,#REF!)</f>
        <v>#REF!</v>
      </c>
      <c r="R314" s="97"/>
      <c r="S314" s="2"/>
    </row>
    <row r="315" spans="1:19" x14ac:dyDescent="0.25">
      <c r="A315" s="96" t="e">
        <f>CONCATENATE(#REF!,#REF!,#REF!,#REF!)</f>
        <v>#REF!</v>
      </c>
      <c r="R315" s="97"/>
      <c r="S315" s="2"/>
    </row>
    <row r="316" spans="1:19" x14ac:dyDescent="0.25">
      <c r="A316" s="96" t="e">
        <f>CONCATENATE(#REF!,#REF!,#REF!,#REF!)</f>
        <v>#REF!</v>
      </c>
      <c r="R316" s="97"/>
      <c r="S316" s="2"/>
    </row>
    <row r="317" spans="1:19" x14ac:dyDescent="0.25">
      <c r="A317" s="96" t="e">
        <f>CONCATENATE(#REF!,#REF!,#REF!,#REF!)</f>
        <v>#REF!</v>
      </c>
      <c r="R317" s="97"/>
      <c r="S317" s="2"/>
    </row>
    <row r="318" spans="1:19" x14ac:dyDescent="0.25">
      <c r="A318" s="96" t="e">
        <f>CONCATENATE(#REF!,#REF!,#REF!,#REF!)</f>
        <v>#REF!</v>
      </c>
      <c r="R318" s="97"/>
      <c r="S318" s="2"/>
    </row>
    <row r="319" spans="1:19" x14ac:dyDescent="0.25">
      <c r="A319" s="96" t="e">
        <f>CONCATENATE(#REF!,#REF!,#REF!,#REF!)</f>
        <v>#REF!</v>
      </c>
      <c r="R319" s="97"/>
      <c r="S319" s="2"/>
    </row>
    <row r="320" spans="1:19" x14ac:dyDescent="0.25">
      <c r="A320" s="96" t="e">
        <f>CONCATENATE(#REF!,#REF!,#REF!,#REF!)</f>
        <v>#REF!</v>
      </c>
      <c r="R320" s="97"/>
      <c r="S320" s="2"/>
    </row>
    <row r="321" spans="1:19" x14ac:dyDescent="0.25">
      <c r="A321" s="96" t="e">
        <f>CONCATENATE(#REF!,#REF!,#REF!,#REF!)</f>
        <v>#REF!</v>
      </c>
      <c r="R321" s="97"/>
      <c r="S321" s="2"/>
    </row>
    <row r="322" spans="1:19" x14ac:dyDescent="0.25">
      <c r="A322" s="96" t="e">
        <f>CONCATENATE(#REF!,#REF!,#REF!,#REF!)</f>
        <v>#REF!</v>
      </c>
      <c r="R322" s="97"/>
      <c r="S322" s="2"/>
    </row>
    <row r="323" spans="1:19" x14ac:dyDescent="0.25">
      <c r="A323" s="96" t="e">
        <f>CONCATENATE(#REF!,#REF!,#REF!,#REF!)</f>
        <v>#REF!</v>
      </c>
      <c r="R323" s="97"/>
      <c r="S323" s="2"/>
    </row>
    <row r="324" spans="1:19" x14ac:dyDescent="0.25">
      <c r="A324" s="96" t="e">
        <f>CONCATENATE(#REF!,#REF!,#REF!,#REF!)</f>
        <v>#REF!</v>
      </c>
      <c r="R324" s="97"/>
      <c r="S324" s="2"/>
    </row>
    <row r="325" spans="1:19" x14ac:dyDescent="0.25">
      <c r="A325" s="96" t="e">
        <f>CONCATENATE(#REF!,#REF!,#REF!,#REF!)</f>
        <v>#REF!</v>
      </c>
      <c r="R325" s="97"/>
      <c r="S325" s="2"/>
    </row>
    <row r="326" spans="1:19" x14ac:dyDescent="0.25">
      <c r="A326" s="96" t="e">
        <f>CONCATENATE(#REF!,#REF!,#REF!,#REF!)</f>
        <v>#REF!</v>
      </c>
      <c r="R326" s="97"/>
      <c r="S326" s="2"/>
    </row>
    <row r="327" spans="1:19" x14ac:dyDescent="0.25">
      <c r="A327" s="96" t="e">
        <f>CONCATENATE(#REF!,#REF!,#REF!,#REF!)</f>
        <v>#REF!</v>
      </c>
      <c r="R327" s="97"/>
      <c r="S327" s="2"/>
    </row>
    <row r="328" spans="1:19" x14ac:dyDescent="0.25">
      <c r="A328" s="96" t="e">
        <f>CONCATENATE(#REF!,#REF!,#REF!,#REF!)</f>
        <v>#REF!</v>
      </c>
      <c r="R328" s="97"/>
      <c r="S328" s="2"/>
    </row>
    <row r="329" spans="1:19" x14ac:dyDescent="0.25">
      <c r="A329" s="96" t="e">
        <f>CONCATENATE(#REF!,#REF!,#REF!,#REF!)</f>
        <v>#REF!</v>
      </c>
      <c r="R329" s="97"/>
      <c r="S329" s="2"/>
    </row>
    <row r="330" spans="1:19" x14ac:dyDescent="0.25">
      <c r="A330" s="96" t="e">
        <f>CONCATENATE(#REF!,#REF!,#REF!,#REF!)</f>
        <v>#REF!</v>
      </c>
      <c r="R330" s="97"/>
      <c r="S330" s="2"/>
    </row>
    <row r="331" spans="1:19" x14ac:dyDescent="0.25">
      <c r="A331" s="96" t="e">
        <f>CONCATENATE(#REF!,#REF!,#REF!,#REF!)</f>
        <v>#REF!</v>
      </c>
      <c r="R331" s="97"/>
      <c r="S331" s="2"/>
    </row>
    <row r="332" spans="1:19" x14ac:dyDescent="0.25">
      <c r="A332" s="96" t="e">
        <f>CONCATENATE(#REF!,#REF!,#REF!,#REF!)</f>
        <v>#REF!</v>
      </c>
      <c r="R332" s="97"/>
      <c r="S332" s="2"/>
    </row>
    <row r="333" spans="1:19" x14ac:dyDescent="0.25">
      <c r="A333" s="96" t="e">
        <f>CONCATENATE(#REF!,#REF!,#REF!,#REF!)</f>
        <v>#REF!</v>
      </c>
      <c r="R333" s="97"/>
      <c r="S333" s="2"/>
    </row>
    <row r="334" spans="1:19" x14ac:dyDescent="0.25">
      <c r="A334" s="96" t="e">
        <f>CONCATENATE(#REF!,#REF!,#REF!,#REF!)</f>
        <v>#REF!</v>
      </c>
      <c r="R334" s="97"/>
      <c r="S334" s="2"/>
    </row>
    <row r="335" spans="1:19" x14ac:dyDescent="0.25">
      <c r="A335" s="96" t="e">
        <f>CONCATENATE(#REF!,#REF!,#REF!,#REF!)</f>
        <v>#REF!</v>
      </c>
      <c r="R335" s="97"/>
      <c r="S335" s="2"/>
    </row>
    <row r="336" spans="1:19" x14ac:dyDescent="0.25">
      <c r="A336" s="96" t="e">
        <f>CONCATENATE(#REF!,#REF!,#REF!,#REF!)</f>
        <v>#REF!</v>
      </c>
      <c r="R336" s="97"/>
      <c r="S336" s="2"/>
    </row>
    <row r="337" spans="1:19" x14ac:dyDescent="0.25">
      <c r="A337" s="96" t="e">
        <f>CONCATENATE(#REF!,#REF!,#REF!,#REF!)</f>
        <v>#REF!</v>
      </c>
      <c r="R337" s="97"/>
      <c r="S337" s="2"/>
    </row>
    <row r="338" spans="1:19" x14ac:dyDescent="0.25">
      <c r="A338" s="96" t="e">
        <f>CONCATENATE(#REF!,#REF!,#REF!,#REF!)</f>
        <v>#REF!</v>
      </c>
      <c r="R338" s="97"/>
      <c r="S338" s="2"/>
    </row>
    <row r="339" spans="1:19" x14ac:dyDescent="0.25">
      <c r="A339" s="96" t="e">
        <f>CONCATENATE(#REF!,#REF!,#REF!,#REF!)</f>
        <v>#REF!</v>
      </c>
      <c r="R339" s="97"/>
      <c r="S339" s="2"/>
    </row>
    <row r="340" spans="1:19" x14ac:dyDescent="0.25">
      <c r="A340" s="96" t="e">
        <f>CONCATENATE(#REF!,#REF!,#REF!,#REF!)</f>
        <v>#REF!</v>
      </c>
      <c r="R340" s="97"/>
      <c r="S340" s="2"/>
    </row>
    <row r="341" spans="1:19" x14ac:dyDescent="0.25">
      <c r="A341" s="96" t="e">
        <f>CONCATENATE(#REF!,#REF!,#REF!,#REF!)</f>
        <v>#REF!</v>
      </c>
      <c r="R341" s="97"/>
      <c r="S341" s="2"/>
    </row>
    <row r="342" spans="1:19" x14ac:dyDescent="0.25">
      <c r="A342" s="96" t="e">
        <f>CONCATENATE(#REF!,#REF!,#REF!,#REF!)</f>
        <v>#REF!</v>
      </c>
      <c r="R342" s="97"/>
      <c r="S342" s="2"/>
    </row>
    <row r="343" spans="1:19" x14ac:dyDescent="0.25">
      <c r="A343" s="96" t="e">
        <f>CONCATENATE(#REF!,#REF!,#REF!,#REF!)</f>
        <v>#REF!</v>
      </c>
      <c r="R343" s="97"/>
      <c r="S343" s="2"/>
    </row>
    <row r="344" spans="1:19" x14ac:dyDescent="0.25">
      <c r="A344" s="96" t="e">
        <f>CONCATENATE(#REF!,#REF!,#REF!,#REF!)</f>
        <v>#REF!</v>
      </c>
      <c r="R344" s="97"/>
      <c r="S344" s="2"/>
    </row>
    <row r="345" spans="1:19" x14ac:dyDescent="0.25">
      <c r="A345" s="96" t="e">
        <f>CONCATENATE(#REF!,#REF!,#REF!,#REF!)</f>
        <v>#REF!</v>
      </c>
      <c r="R345" s="97"/>
      <c r="S345" s="2"/>
    </row>
    <row r="346" spans="1:19" x14ac:dyDescent="0.25">
      <c r="A346" s="96" t="e">
        <f>CONCATENATE(#REF!,#REF!,#REF!,#REF!)</f>
        <v>#REF!</v>
      </c>
      <c r="R346" s="97"/>
      <c r="S346" s="2"/>
    </row>
    <row r="347" spans="1:19" x14ac:dyDescent="0.25">
      <c r="A347" s="96" t="e">
        <f>CONCATENATE(#REF!,#REF!,#REF!,#REF!)</f>
        <v>#REF!</v>
      </c>
      <c r="R347" s="97"/>
      <c r="S347" s="2"/>
    </row>
    <row r="348" spans="1:19" x14ac:dyDescent="0.25">
      <c r="A348" s="96" t="e">
        <f>CONCATENATE(#REF!,#REF!,#REF!,#REF!)</f>
        <v>#REF!</v>
      </c>
      <c r="R348" s="97"/>
      <c r="S348" s="2"/>
    </row>
    <row r="349" spans="1:19" x14ac:dyDescent="0.25">
      <c r="A349" s="96" t="e">
        <f>CONCATENATE(#REF!,#REF!,#REF!,#REF!)</f>
        <v>#REF!</v>
      </c>
      <c r="R349" s="97"/>
      <c r="S349" s="2"/>
    </row>
    <row r="350" spans="1:19" x14ac:dyDescent="0.25">
      <c r="A350" s="96" t="e">
        <f>CONCATENATE(#REF!,#REF!,#REF!,#REF!)</f>
        <v>#REF!</v>
      </c>
      <c r="R350" s="97"/>
      <c r="S350" s="2"/>
    </row>
    <row r="351" spans="1:19" x14ac:dyDescent="0.25">
      <c r="A351" s="96" t="e">
        <f>CONCATENATE(#REF!,#REF!,#REF!,#REF!)</f>
        <v>#REF!</v>
      </c>
      <c r="R351" s="97"/>
      <c r="S351" s="2"/>
    </row>
    <row r="352" spans="1:19" x14ac:dyDescent="0.25">
      <c r="A352" s="96" t="e">
        <f>CONCATENATE(#REF!,#REF!,#REF!,#REF!)</f>
        <v>#REF!</v>
      </c>
      <c r="R352" s="97"/>
      <c r="S352" s="2"/>
    </row>
    <row r="353" spans="1:19" x14ac:dyDescent="0.25">
      <c r="A353" s="96" t="e">
        <f>CONCATENATE(#REF!,#REF!,#REF!,#REF!)</f>
        <v>#REF!</v>
      </c>
      <c r="R353" s="97"/>
      <c r="S353" s="2"/>
    </row>
    <row r="354" spans="1:19" x14ac:dyDescent="0.25">
      <c r="A354" s="96" t="e">
        <f>CONCATENATE(#REF!,#REF!,#REF!,#REF!)</f>
        <v>#REF!</v>
      </c>
      <c r="R354" s="97"/>
      <c r="S354" s="2"/>
    </row>
    <row r="355" spans="1:19" x14ac:dyDescent="0.25">
      <c r="A355" s="96" t="e">
        <f>CONCATENATE(#REF!,#REF!,#REF!,#REF!)</f>
        <v>#REF!</v>
      </c>
      <c r="R355" s="97"/>
      <c r="S355" s="2"/>
    </row>
    <row r="356" spans="1:19" x14ac:dyDescent="0.25">
      <c r="A356" s="96" t="e">
        <f>CONCATENATE(#REF!,#REF!,#REF!,#REF!)</f>
        <v>#REF!</v>
      </c>
      <c r="R356" s="97"/>
      <c r="S356" s="2"/>
    </row>
    <row r="357" spans="1:19" x14ac:dyDescent="0.25">
      <c r="A357" s="96" t="e">
        <f>CONCATENATE(#REF!,#REF!,#REF!,#REF!)</f>
        <v>#REF!</v>
      </c>
      <c r="R357" s="97"/>
      <c r="S357" s="2"/>
    </row>
    <row r="358" spans="1:19" x14ac:dyDescent="0.25">
      <c r="A358" s="96" t="e">
        <f>CONCATENATE(#REF!,#REF!,#REF!,#REF!)</f>
        <v>#REF!</v>
      </c>
      <c r="R358" s="97"/>
      <c r="S358" s="2"/>
    </row>
    <row r="359" spans="1:19" x14ac:dyDescent="0.25">
      <c r="A359" s="96" t="e">
        <f>CONCATENATE(#REF!,#REF!,#REF!,#REF!)</f>
        <v>#REF!</v>
      </c>
      <c r="R359" s="97"/>
      <c r="S359" s="2"/>
    </row>
    <row r="360" spans="1:19" x14ac:dyDescent="0.25">
      <c r="A360" s="96" t="e">
        <f>CONCATENATE(#REF!,#REF!,#REF!,#REF!)</f>
        <v>#REF!</v>
      </c>
      <c r="R360" s="97"/>
      <c r="S360" s="2"/>
    </row>
    <row r="361" spans="1:19" x14ac:dyDescent="0.25">
      <c r="A361" s="96" t="e">
        <f>CONCATENATE(#REF!,#REF!,#REF!,#REF!)</f>
        <v>#REF!</v>
      </c>
      <c r="R361" s="97"/>
      <c r="S361" s="2"/>
    </row>
    <row r="362" spans="1:19" x14ac:dyDescent="0.25">
      <c r="A362" s="96" t="e">
        <f>CONCATENATE(#REF!,#REF!,#REF!,#REF!)</f>
        <v>#REF!</v>
      </c>
      <c r="R362" s="97"/>
      <c r="S362" s="2"/>
    </row>
    <row r="363" spans="1:19" x14ac:dyDescent="0.25">
      <c r="A363" s="96" t="e">
        <f>CONCATENATE(#REF!,#REF!,#REF!,#REF!)</f>
        <v>#REF!</v>
      </c>
      <c r="R363" s="97"/>
      <c r="S363" s="2"/>
    </row>
    <row r="364" spans="1:19" x14ac:dyDescent="0.25">
      <c r="A364" s="96" t="e">
        <f>CONCATENATE(#REF!,#REF!,#REF!,#REF!)</f>
        <v>#REF!</v>
      </c>
      <c r="R364" s="97"/>
      <c r="S364" s="2"/>
    </row>
    <row r="365" spans="1:19" x14ac:dyDescent="0.25">
      <c r="A365" s="96" t="e">
        <f>CONCATENATE(#REF!,#REF!,#REF!,#REF!)</f>
        <v>#REF!</v>
      </c>
      <c r="R365" s="97"/>
      <c r="S365" s="2"/>
    </row>
    <row r="366" spans="1:19" x14ac:dyDescent="0.25">
      <c r="A366" s="96" t="e">
        <f>CONCATENATE(#REF!,#REF!,#REF!,#REF!)</f>
        <v>#REF!</v>
      </c>
      <c r="R366" s="97"/>
      <c r="S366" s="2"/>
    </row>
    <row r="367" spans="1:19" x14ac:dyDescent="0.25">
      <c r="A367" s="96" t="e">
        <f>CONCATENATE(#REF!,#REF!,#REF!,#REF!)</f>
        <v>#REF!</v>
      </c>
      <c r="R367" s="97"/>
      <c r="S367" s="2"/>
    </row>
    <row r="368" spans="1:19" x14ac:dyDescent="0.25">
      <c r="A368" s="96" t="e">
        <f>CONCATENATE(#REF!,#REF!,#REF!,#REF!)</f>
        <v>#REF!</v>
      </c>
      <c r="R368" s="97"/>
      <c r="S368" s="2"/>
    </row>
    <row r="369" spans="1:19" x14ac:dyDescent="0.25">
      <c r="A369" s="96" t="e">
        <f>CONCATENATE(#REF!,#REF!,#REF!,#REF!)</f>
        <v>#REF!</v>
      </c>
      <c r="R369" s="97"/>
      <c r="S369" s="2"/>
    </row>
    <row r="370" spans="1:19" x14ac:dyDescent="0.25">
      <c r="A370" s="96" t="e">
        <f>CONCATENATE(#REF!,#REF!,#REF!,#REF!)</f>
        <v>#REF!</v>
      </c>
      <c r="R370" s="97"/>
      <c r="S370" s="2"/>
    </row>
    <row r="371" spans="1:19" x14ac:dyDescent="0.25">
      <c r="A371" s="96" t="e">
        <f>CONCATENATE(#REF!,#REF!,#REF!,#REF!)</f>
        <v>#REF!</v>
      </c>
      <c r="R371" s="97"/>
      <c r="S371" s="2"/>
    </row>
    <row r="372" spans="1:19" x14ac:dyDescent="0.25">
      <c r="A372" s="96" t="e">
        <f>CONCATENATE(#REF!,#REF!,#REF!,#REF!)</f>
        <v>#REF!</v>
      </c>
      <c r="R372" s="97"/>
      <c r="S372" s="2"/>
    </row>
    <row r="373" spans="1:19" x14ac:dyDescent="0.25">
      <c r="A373" s="96" t="e">
        <f>CONCATENATE(#REF!,#REF!,#REF!,#REF!)</f>
        <v>#REF!</v>
      </c>
      <c r="R373" s="97"/>
      <c r="S373" s="2"/>
    </row>
    <row r="374" spans="1:19" x14ac:dyDescent="0.25">
      <c r="A374" s="96" t="e">
        <f>CONCATENATE(#REF!,#REF!,#REF!,#REF!)</f>
        <v>#REF!</v>
      </c>
      <c r="R374" s="97"/>
      <c r="S374" s="2"/>
    </row>
    <row r="375" spans="1:19" x14ac:dyDescent="0.25">
      <c r="A375" s="96" t="e">
        <f>CONCATENATE(#REF!,#REF!,#REF!,#REF!)</f>
        <v>#REF!</v>
      </c>
      <c r="R375" s="97"/>
      <c r="S375" s="2"/>
    </row>
    <row r="376" spans="1:19" x14ac:dyDescent="0.25">
      <c r="A376" s="96" t="e">
        <f>CONCATENATE(#REF!,#REF!,#REF!,#REF!)</f>
        <v>#REF!</v>
      </c>
      <c r="R376" s="97"/>
      <c r="S376" s="2"/>
    </row>
    <row r="377" spans="1:19" x14ac:dyDescent="0.25">
      <c r="A377" s="96" t="e">
        <f>CONCATENATE(#REF!,#REF!,#REF!,#REF!)</f>
        <v>#REF!</v>
      </c>
      <c r="R377" s="97"/>
      <c r="S377" s="2"/>
    </row>
    <row r="378" spans="1:19" x14ac:dyDescent="0.25">
      <c r="A378" s="96" t="e">
        <f>CONCATENATE(#REF!,#REF!,#REF!,#REF!)</f>
        <v>#REF!</v>
      </c>
      <c r="R378" s="97"/>
      <c r="S378" s="2"/>
    </row>
    <row r="379" spans="1:19" x14ac:dyDescent="0.25">
      <c r="A379" s="96" t="e">
        <f>CONCATENATE(#REF!,#REF!,#REF!,#REF!)</f>
        <v>#REF!</v>
      </c>
      <c r="R379" s="97"/>
      <c r="S379" s="2"/>
    </row>
    <row r="380" spans="1:19" x14ac:dyDescent="0.25">
      <c r="A380" s="96" t="e">
        <f>CONCATENATE(#REF!,#REF!,#REF!,#REF!)</f>
        <v>#REF!</v>
      </c>
      <c r="R380" s="97"/>
      <c r="S380" s="2"/>
    </row>
    <row r="381" spans="1:19" x14ac:dyDescent="0.25">
      <c r="A381" s="96" t="e">
        <f>CONCATENATE(#REF!,#REF!,#REF!,#REF!)</f>
        <v>#REF!</v>
      </c>
      <c r="R381" s="97"/>
      <c r="S381" s="2"/>
    </row>
    <row r="382" spans="1:19" x14ac:dyDescent="0.25">
      <c r="A382" s="96" t="e">
        <f>CONCATENATE(#REF!,#REF!,#REF!,#REF!)</f>
        <v>#REF!</v>
      </c>
      <c r="R382" s="97"/>
      <c r="S382" s="2"/>
    </row>
    <row r="383" spans="1:19" x14ac:dyDescent="0.25">
      <c r="A383" s="96" t="e">
        <f>CONCATENATE(#REF!,#REF!,#REF!,#REF!)</f>
        <v>#REF!</v>
      </c>
      <c r="R383" s="97"/>
      <c r="S383" s="2"/>
    </row>
    <row r="384" spans="1:19" x14ac:dyDescent="0.25">
      <c r="A384" s="96" t="e">
        <f>CONCATENATE(#REF!,#REF!,#REF!,#REF!)</f>
        <v>#REF!</v>
      </c>
      <c r="R384" s="97"/>
      <c r="S384" s="2"/>
    </row>
    <row r="385" spans="1:19" x14ac:dyDescent="0.25">
      <c r="A385" s="96" t="e">
        <f>CONCATENATE(#REF!,#REF!,#REF!,#REF!)</f>
        <v>#REF!</v>
      </c>
      <c r="R385" s="97"/>
      <c r="S385" s="2"/>
    </row>
    <row r="386" spans="1:19" x14ac:dyDescent="0.25">
      <c r="A386" s="96" t="e">
        <f>CONCATENATE(#REF!,#REF!,#REF!,#REF!)</f>
        <v>#REF!</v>
      </c>
      <c r="R386" s="97"/>
      <c r="S386" s="2"/>
    </row>
    <row r="387" spans="1:19" x14ac:dyDescent="0.25">
      <c r="A387" s="96" t="e">
        <f>CONCATENATE(#REF!,#REF!,#REF!,#REF!)</f>
        <v>#REF!</v>
      </c>
      <c r="R387" s="97"/>
      <c r="S387" s="2"/>
    </row>
    <row r="388" spans="1:19" x14ac:dyDescent="0.25">
      <c r="A388" s="96" t="e">
        <f>CONCATENATE(#REF!,#REF!,#REF!,#REF!)</f>
        <v>#REF!</v>
      </c>
      <c r="R388" s="97"/>
      <c r="S388" s="2"/>
    </row>
    <row r="389" spans="1:19" x14ac:dyDescent="0.25">
      <c r="A389" s="96" t="e">
        <f>CONCATENATE(#REF!,#REF!,#REF!,#REF!)</f>
        <v>#REF!</v>
      </c>
      <c r="R389" s="97"/>
      <c r="S389" s="2"/>
    </row>
    <row r="390" spans="1:19" x14ac:dyDescent="0.25">
      <c r="A390" s="96" t="e">
        <f>CONCATENATE(#REF!,#REF!,#REF!,#REF!)</f>
        <v>#REF!</v>
      </c>
      <c r="R390" s="97"/>
      <c r="S390" s="2"/>
    </row>
    <row r="391" spans="1:19" x14ac:dyDescent="0.25">
      <c r="A391" s="96" t="e">
        <f>CONCATENATE(#REF!,#REF!,#REF!,#REF!)</f>
        <v>#REF!</v>
      </c>
      <c r="R391" s="97"/>
      <c r="S391" s="2"/>
    </row>
    <row r="392" spans="1:19" x14ac:dyDescent="0.25">
      <c r="A392" s="96" t="e">
        <f>CONCATENATE(#REF!,#REF!,#REF!,#REF!)</f>
        <v>#REF!</v>
      </c>
      <c r="R392" s="97"/>
      <c r="S392" s="2"/>
    </row>
    <row r="393" spans="1:19" x14ac:dyDescent="0.25">
      <c r="A393" s="96" t="e">
        <f>CONCATENATE(#REF!,#REF!,#REF!,#REF!)</f>
        <v>#REF!</v>
      </c>
      <c r="R393" s="97"/>
      <c r="S393" s="2"/>
    </row>
    <row r="394" spans="1:19" x14ac:dyDescent="0.25">
      <c r="A394" s="96" t="e">
        <f>CONCATENATE(#REF!,#REF!,#REF!,#REF!)</f>
        <v>#REF!</v>
      </c>
      <c r="R394" s="97"/>
      <c r="S394" s="2"/>
    </row>
    <row r="395" spans="1:19" x14ac:dyDescent="0.25">
      <c r="A395" s="96" t="e">
        <f>CONCATENATE(#REF!,#REF!,#REF!,#REF!)</f>
        <v>#REF!</v>
      </c>
      <c r="R395" s="97"/>
      <c r="S395" s="2"/>
    </row>
    <row r="396" spans="1:19" x14ac:dyDescent="0.25">
      <c r="A396" s="96" t="e">
        <f>CONCATENATE(#REF!,#REF!,#REF!,#REF!)</f>
        <v>#REF!</v>
      </c>
      <c r="R396" s="97"/>
      <c r="S396" s="2"/>
    </row>
    <row r="397" spans="1:19" x14ac:dyDescent="0.25">
      <c r="A397" s="96" t="e">
        <f>CONCATENATE(#REF!,#REF!,#REF!,#REF!)</f>
        <v>#REF!</v>
      </c>
      <c r="R397" s="97"/>
      <c r="S397" s="2"/>
    </row>
    <row r="398" spans="1:19" x14ac:dyDescent="0.25">
      <c r="A398" s="96" t="e">
        <f>CONCATENATE(#REF!,#REF!,#REF!,#REF!)</f>
        <v>#REF!</v>
      </c>
      <c r="R398" s="97"/>
      <c r="S398" s="2"/>
    </row>
    <row r="399" spans="1:19" x14ac:dyDescent="0.25">
      <c r="A399" s="96" t="e">
        <f>CONCATENATE(#REF!,#REF!,#REF!,#REF!)</f>
        <v>#REF!</v>
      </c>
      <c r="R399" s="97"/>
      <c r="S399" s="2"/>
    </row>
    <row r="400" spans="1:19" x14ac:dyDescent="0.25">
      <c r="A400" s="96" t="e">
        <f>CONCATENATE(#REF!,#REF!,#REF!,#REF!)</f>
        <v>#REF!</v>
      </c>
      <c r="R400" s="97"/>
      <c r="S400" s="2"/>
    </row>
    <row r="401" spans="1:19" x14ac:dyDescent="0.25">
      <c r="A401" s="96" t="e">
        <f>CONCATENATE(#REF!,#REF!,#REF!,#REF!)</f>
        <v>#REF!</v>
      </c>
      <c r="R401" s="97"/>
      <c r="S401" s="2"/>
    </row>
    <row r="402" spans="1:19" x14ac:dyDescent="0.25">
      <c r="A402" s="96" t="e">
        <f>CONCATENATE(#REF!,#REF!,#REF!,#REF!)</f>
        <v>#REF!</v>
      </c>
      <c r="R402" s="97"/>
      <c r="S402" s="2"/>
    </row>
    <row r="403" spans="1:19" x14ac:dyDescent="0.25">
      <c r="A403" s="96" t="e">
        <f>CONCATENATE(#REF!,#REF!,#REF!,#REF!)</f>
        <v>#REF!</v>
      </c>
      <c r="R403" s="97"/>
      <c r="S403" s="2"/>
    </row>
    <row r="404" spans="1:19" x14ac:dyDescent="0.25">
      <c r="A404" s="96" t="e">
        <f>CONCATENATE(#REF!,#REF!,#REF!,#REF!)</f>
        <v>#REF!</v>
      </c>
      <c r="R404" s="97"/>
      <c r="S404" s="2"/>
    </row>
    <row r="405" spans="1:19" x14ac:dyDescent="0.25">
      <c r="A405" s="96" t="e">
        <f>CONCATENATE(#REF!,#REF!,#REF!,#REF!)</f>
        <v>#REF!</v>
      </c>
      <c r="R405" s="97"/>
      <c r="S405" s="2"/>
    </row>
    <row r="406" spans="1:19" x14ac:dyDescent="0.25">
      <c r="A406" s="96" t="e">
        <f>CONCATENATE(#REF!,#REF!,#REF!,#REF!)</f>
        <v>#REF!</v>
      </c>
      <c r="R406" s="97"/>
      <c r="S406" s="2"/>
    </row>
    <row r="407" spans="1:19" x14ac:dyDescent="0.25">
      <c r="A407" s="96" t="e">
        <f>CONCATENATE(#REF!,#REF!,#REF!,#REF!)</f>
        <v>#REF!</v>
      </c>
      <c r="R407" s="97"/>
      <c r="S407" s="2"/>
    </row>
    <row r="408" spans="1:19" x14ac:dyDescent="0.25">
      <c r="A408" s="96" t="e">
        <f>CONCATENATE(#REF!,#REF!,#REF!,#REF!)</f>
        <v>#REF!</v>
      </c>
      <c r="R408" s="97"/>
      <c r="S408" s="2"/>
    </row>
    <row r="409" spans="1:19" x14ac:dyDescent="0.25">
      <c r="A409" s="96" t="e">
        <f>CONCATENATE(#REF!,#REF!,#REF!,#REF!)</f>
        <v>#REF!</v>
      </c>
      <c r="R409" s="97"/>
      <c r="S409" s="2"/>
    </row>
    <row r="410" spans="1:19" x14ac:dyDescent="0.25">
      <c r="A410" s="96" t="e">
        <f>CONCATENATE(#REF!,#REF!,#REF!,#REF!)</f>
        <v>#REF!</v>
      </c>
      <c r="R410" s="97"/>
      <c r="S410" s="2"/>
    </row>
    <row r="411" spans="1:19" x14ac:dyDescent="0.25">
      <c r="A411" s="96" t="e">
        <f>CONCATENATE(#REF!,#REF!,#REF!,#REF!)</f>
        <v>#REF!</v>
      </c>
      <c r="R411" s="97"/>
      <c r="S411" s="2"/>
    </row>
    <row r="412" spans="1:19" x14ac:dyDescent="0.25">
      <c r="A412" s="96" t="e">
        <f>CONCATENATE(#REF!,#REF!,#REF!,#REF!)</f>
        <v>#REF!</v>
      </c>
      <c r="R412" s="97"/>
      <c r="S412" s="2"/>
    </row>
    <row r="413" spans="1:19" x14ac:dyDescent="0.25">
      <c r="A413" s="96" t="e">
        <f>CONCATENATE(#REF!,#REF!,#REF!,#REF!)</f>
        <v>#REF!</v>
      </c>
      <c r="R413" s="97"/>
      <c r="S413" s="2"/>
    </row>
    <row r="414" spans="1:19" x14ac:dyDescent="0.25">
      <c r="A414" s="96" t="e">
        <f>CONCATENATE(#REF!,#REF!,#REF!,#REF!)</f>
        <v>#REF!</v>
      </c>
      <c r="R414" s="97"/>
      <c r="S414" s="2"/>
    </row>
    <row r="415" spans="1:19" x14ac:dyDescent="0.25">
      <c r="A415" s="96" t="e">
        <f>CONCATENATE(#REF!,#REF!,#REF!,#REF!)</f>
        <v>#REF!</v>
      </c>
      <c r="R415" s="97"/>
      <c r="S415" s="2"/>
    </row>
    <row r="416" spans="1:19" x14ac:dyDescent="0.25">
      <c r="A416" s="96" t="e">
        <f>CONCATENATE(#REF!,#REF!,#REF!,#REF!)</f>
        <v>#REF!</v>
      </c>
      <c r="R416" s="97"/>
      <c r="S416" s="2"/>
    </row>
    <row r="417" spans="1:19" x14ac:dyDescent="0.25">
      <c r="A417" s="96" t="e">
        <f>CONCATENATE(#REF!,#REF!,#REF!,#REF!)</f>
        <v>#REF!</v>
      </c>
      <c r="R417" s="97"/>
      <c r="S417" s="2"/>
    </row>
    <row r="418" spans="1:19" x14ac:dyDescent="0.25">
      <c r="A418" s="96" t="e">
        <f>CONCATENATE(#REF!,#REF!,#REF!,#REF!)</f>
        <v>#REF!</v>
      </c>
      <c r="R418" s="97"/>
      <c r="S418" s="2"/>
    </row>
    <row r="419" spans="1:19" x14ac:dyDescent="0.25">
      <c r="A419" s="96" t="e">
        <f>CONCATENATE(#REF!,#REF!,#REF!,#REF!)</f>
        <v>#REF!</v>
      </c>
      <c r="R419" s="95"/>
    </row>
    <row r="420" spans="1:19" x14ac:dyDescent="0.25">
      <c r="A420" s="96" t="e">
        <f>CONCATENATE(#REF!,#REF!,#REF!,#REF!)</f>
        <v>#REF!</v>
      </c>
      <c r="R420" s="95"/>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3203"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3203"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30" t="s">
        <v>125</v>
      </c>
      <c r="C2" s="243"/>
      <c r="D2" s="243"/>
      <c r="E2" s="243"/>
      <c r="F2" s="243"/>
      <c r="G2" s="243"/>
      <c r="H2" s="243"/>
      <c r="I2" s="243"/>
      <c r="J2" s="243"/>
      <c r="K2" s="243"/>
    </row>
    <row r="3" spans="2:22" ht="17.25" customHeight="1" x14ac:dyDescent="0.25">
      <c r="B3" s="243"/>
      <c r="C3" s="243"/>
      <c r="D3" s="243"/>
      <c r="E3" s="243"/>
      <c r="F3" s="243"/>
      <c r="G3" s="243"/>
      <c r="H3" s="243"/>
      <c r="I3" s="243"/>
      <c r="J3" s="243"/>
      <c r="K3" s="243"/>
    </row>
    <row r="4" spans="2:22" ht="9.75" customHeight="1" x14ac:dyDescent="0.25">
      <c r="B4" s="120"/>
      <c r="C4" s="120"/>
      <c r="D4" s="120"/>
      <c r="E4" s="120"/>
      <c r="F4" s="120"/>
      <c r="G4" s="120"/>
      <c r="H4" s="120"/>
      <c r="I4" s="120"/>
      <c r="J4" s="120"/>
      <c r="K4" s="120"/>
    </row>
    <row r="5" spans="2:22" ht="18" customHeight="1" x14ac:dyDescent="0.25">
      <c r="B5" s="231" t="s">
        <v>116</v>
      </c>
      <c r="C5" s="231"/>
      <c r="D5" s="231"/>
      <c r="E5" s="231"/>
      <c r="F5" s="231"/>
      <c r="G5" s="231"/>
      <c r="H5" s="231"/>
      <c r="I5" s="231"/>
      <c r="J5" s="231"/>
      <c r="K5" s="231"/>
      <c r="N5" s="130"/>
      <c r="O5" s="130"/>
      <c r="P5" s="130"/>
      <c r="Q5" s="130"/>
      <c r="R5" s="130"/>
      <c r="S5" s="130"/>
      <c r="T5" s="130"/>
      <c r="U5" s="130"/>
      <c r="V5" s="130"/>
    </row>
    <row r="6" spans="2:22" ht="16.5" customHeight="1" x14ac:dyDescent="0.25">
      <c r="L6" s="176" t="s">
        <v>92</v>
      </c>
      <c r="M6" s="130"/>
      <c r="N6" s="130"/>
      <c r="O6" s="130"/>
      <c r="P6" s="130"/>
      <c r="Q6" s="130"/>
      <c r="R6" s="130"/>
      <c r="S6" s="130"/>
      <c r="T6" s="130"/>
      <c r="U6" s="130"/>
      <c r="V6" s="130"/>
    </row>
    <row r="7" spans="2:22" ht="17.25" customHeight="1" x14ac:dyDescent="0.25">
      <c r="B7" s="135" t="s">
        <v>106</v>
      </c>
      <c r="L7" s="176" t="s">
        <v>90</v>
      </c>
    </row>
    <row r="8" spans="2:22" ht="8.25" customHeight="1" x14ac:dyDescent="0.25"/>
    <row r="9" spans="2:22" x14ac:dyDescent="0.25">
      <c r="B9" s="245" t="s">
        <v>154</v>
      </c>
      <c r="C9" s="245"/>
      <c r="D9" s="245"/>
      <c r="E9" s="245"/>
      <c r="F9" s="245"/>
      <c r="G9" s="245"/>
      <c r="H9" s="245"/>
      <c r="I9" s="245"/>
      <c r="J9" s="245"/>
      <c r="K9" s="245"/>
    </row>
    <row r="10" spans="2:22" x14ac:dyDescent="0.25">
      <c r="B10" s="245"/>
      <c r="C10" s="245"/>
      <c r="D10" s="245"/>
      <c r="E10" s="245"/>
      <c r="F10" s="245"/>
      <c r="G10" s="245"/>
      <c r="H10" s="245"/>
      <c r="I10" s="245"/>
      <c r="J10" s="245"/>
      <c r="K10" s="245"/>
    </row>
    <row r="11" spans="2:22" ht="14.25" customHeight="1" x14ac:dyDescent="0.25">
      <c r="B11" s="245"/>
      <c r="C11" s="245"/>
      <c r="D11" s="245"/>
      <c r="E11" s="245"/>
      <c r="F11" s="245"/>
      <c r="G11" s="245"/>
      <c r="H11" s="245"/>
      <c r="I11" s="245"/>
      <c r="J11" s="245"/>
      <c r="K11" s="245"/>
    </row>
    <row r="12" spans="2:22" ht="8.25" customHeight="1" x14ac:dyDescent="0.25"/>
    <row r="13" spans="2:22" ht="16.5" customHeight="1" x14ac:dyDescent="0.25">
      <c r="B13" s="135" t="s">
        <v>107</v>
      </c>
    </row>
    <row r="14" spans="2:22" ht="8.25" customHeight="1" x14ac:dyDescent="0.25"/>
    <row r="15" spans="2:22" ht="23.25" customHeight="1" x14ac:dyDescent="0.25">
      <c r="B15" s="245" t="s">
        <v>118</v>
      </c>
      <c r="C15" s="245"/>
      <c r="D15" s="245"/>
      <c r="E15" s="245"/>
      <c r="F15" s="245"/>
      <c r="G15" s="245"/>
      <c r="H15" s="245"/>
      <c r="I15" s="245"/>
      <c r="J15" s="245"/>
      <c r="K15" s="245"/>
    </row>
    <row r="16" spans="2:22" ht="24.75" customHeight="1" x14ac:dyDescent="0.25">
      <c r="B16" s="245"/>
      <c r="C16" s="245"/>
      <c r="D16" s="245"/>
      <c r="E16" s="245"/>
      <c r="F16" s="245"/>
      <c r="G16" s="245"/>
      <c r="H16" s="245"/>
      <c r="I16" s="245"/>
      <c r="J16" s="245"/>
      <c r="K16" s="245"/>
    </row>
    <row r="17" spans="2:12" ht="24" customHeight="1" x14ac:dyDescent="0.25">
      <c r="B17" s="245"/>
      <c r="C17" s="245"/>
      <c r="D17" s="245"/>
      <c r="E17" s="245"/>
      <c r="F17" s="245"/>
      <c r="G17" s="245"/>
      <c r="H17" s="245"/>
      <c r="I17" s="245"/>
      <c r="J17" s="245"/>
      <c r="K17" s="245"/>
    </row>
    <row r="18" spans="2:12" ht="8.25" customHeight="1" x14ac:dyDescent="0.25">
      <c r="B18" s="121"/>
      <c r="C18" s="121"/>
      <c r="D18" s="121"/>
      <c r="E18" s="121"/>
      <c r="F18" s="121"/>
      <c r="G18" s="121"/>
      <c r="H18" s="121"/>
      <c r="I18" s="121"/>
      <c r="J18" s="121"/>
      <c r="K18" s="121"/>
    </row>
    <row r="19" spans="2:12" ht="16.5" customHeight="1" x14ac:dyDescent="0.25">
      <c r="B19" s="135" t="s">
        <v>134</v>
      </c>
      <c r="C19" s="135"/>
      <c r="D19" s="135"/>
      <c r="E19" s="135"/>
      <c r="F19" s="135"/>
      <c r="G19" s="135"/>
      <c r="H19" s="135"/>
      <c r="I19" s="121"/>
      <c r="J19" s="121"/>
      <c r="K19" s="121"/>
    </row>
    <row r="20" spans="2:12" ht="8.25" customHeight="1" x14ac:dyDescent="0.25">
      <c r="B20" s="121"/>
      <c r="C20" s="121"/>
      <c r="D20" s="121"/>
      <c r="E20" s="121"/>
      <c r="F20" s="121"/>
      <c r="G20" s="121"/>
      <c r="H20" s="121"/>
      <c r="I20" s="121"/>
      <c r="J20" s="121"/>
      <c r="K20" s="121"/>
    </row>
    <row r="21" spans="2:12" ht="26.25" customHeight="1" x14ac:dyDescent="0.25">
      <c r="B21" s="245" t="s">
        <v>160</v>
      </c>
      <c r="C21" s="245"/>
      <c r="D21" s="245"/>
      <c r="E21" s="245"/>
      <c r="F21" s="245"/>
      <c r="G21" s="245"/>
      <c r="H21" s="245"/>
      <c r="I21" s="245"/>
      <c r="J21" s="245"/>
      <c r="K21" s="245"/>
    </row>
    <row r="22" spans="2:12" ht="15.75" customHeight="1" x14ac:dyDescent="0.25">
      <c r="B22" s="245"/>
      <c r="C22" s="245"/>
      <c r="D22" s="245"/>
      <c r="E22" s="245"/>
      <c r="F22" s="245"/>
      <c r="G22" s="245"/>
      <c r="H22" s="245"/>
      <c r="I22" s="245"/>
      <c r="J22" s="245"/>
      <c r="K22" s="245"/>
    </row>
    <row r="23" spans="2:12" ht="29.25" customHeight="1" x14ac:dyDescent="0.25">
      <c r="B23" s="245"/>
      <c r="C23" s="245"/>
      <c r="D23" s="245"/>
      <c r="E23" s="245"/>
      <c r="F23" s="245"/>
      <c r="G23" s="245"/>
      <c r="H23" s="245"/>
      <c r="I23" s="245"/>
      <c r="J23" s="245"/>
      <c r="K23" s="245"/>
    </row>
    <row r="24" spans="2:12" ht="15.75" customHeight="1" x14ac:dyDescent="0.25">
      <c r="B24" s="246" t="s">
        <v>155</v>
      </c>
      <c r="C24" s="246"/>
      <c r="D24" s="246"/>
      <c r="E24" s="246"/>
      <c r="F24" s="246"/>
      <c r="G24" s="246"/>
      <c r="H24" s="246"/>
      <c r="I24" s="246"/>
      <c r="J24" s="246"/>
      <c r="K24" s="121"/>
    </row>
    <row r="25" spans="2:12" ht="8.25" customHeight="1" x14ac:dyDescent="0.25"/>
    <row r="26" spans="2:12" ht="15.75" x14ac:dyDescent="0.25">
      <c r="B26" s="135" t="s">
        <v>110</v>
      </c>
    </row>
    <row r="27" spans="2:12" ht="8.25" customHeight="1" x14ac:dyDescent="0.25"/>
    <row r="28" spans="2:12" ht="20.25" customHeight="1" x14ac:dyDescent="0.25">
      <c r="B28" s="244" t="s">
        <v>130</v>
      </c>
      <c r="C28" s="244"/>
      <c r="D28" s="244"/>
      <c r="E28" s="244"/>
      <c r="F28" s="244"/>
      <c r="G28" s="244"/>
      <c r="H28" s="244"/>
      <c r="I28" s="244"/>
      <c r="J28" s="244"/>
      <c r="K28" s="244"/>
    </row>
    <row r="29" spans="2:12" ht="23.25" customHeight="1" x14ac:dyDescent="0.25">
      <c r="B29" s="244"/>
      <c r="C29" s="244"/>
      <c r="D29" s="244"/>
      <c r="E29" s="244"/>
      <c r="F29" s="244"/>
      <c r="G29" s="244"/>
      <c r="H29" s="244"/>
      <c r="I29" s="244"/>
      <c r="J29" s="244"/>
      <c r="K29" s="244"/>
    </row>
    <row r="30" spans="2:12" ht="8.25" customHeight="1" x14ac:dyDescent="0.25">
      <c r="L30" s="137"/>
    </row>
    <row r="31" spans="2:12" ht="15.75" x14ac:dyDescent="0.25">
      <c r="B31" s="135" t="s">
        <v>112</v>
      </c>
    </row>
    <row r="32" spans="2:12" ht="8.25" customHeight="1" x14ac:dyDescent="0.25">
      <c r="B32" s="134"/>
    </row>
    <row r="33" spans="2:11" ht="34.5" customHeight="1" x14ac:dyDescent="0.25">
      <c r="B33" s="244" t="s">
        <v>156</v>
      </c>
      <c r="C33" s="244"/>
      <c r="D33" s="244"/>
      <c r="E33" s="244"/>
      <c r="F33" s="244"/>
      <c r="G33" s="244"/>
      <c r="H33" s="244"/>
      <c r="I33" s="244"/>
      <c r="J33" s="244"/>
      <c r="K33" s="244"/>
    </row>
    <row r="34" spans="2:11" ht="36" customHeight="1" x14ac:dyDescent="0.25">
      <c r="B34" s="244"/>
      <c r="C34" s="244"/>
      <c r="D34" s="244"/>
      <c r="E34" s="244"/>
      <c r="F34" s="244"/>
      <c r="G34" s="244"/>
      <c r="H34" s="244"/>
      <c r="I34" s="244"/>
      <c r="J34" s="244"/>
      <c r="K34" s="244"/>
    </row>
    <row r="35" spans="2:11" ht="30" customHeight="1" x14ac:dyDescent="0.25">
      <c r="B35" s="244"/>
      <c r="C35" s="244"/>
      <c r="D35" s="244"/>
      <c r="E35" s="244"/>
      <c r="F35" s="244"/>
      <c r="G35" s="244"/>
      <c r="H35" s="244"/>
      <c r="I35" s="244"/>
      <c r="J35" s="244"/>
      <c r="K35" s="244"/>
    </row>
    <row r="36" spans="2:11" ht="15.75" customHeight="1" x14ac:dyDescent="0.25">
      <c r="B36" s="244" t="s">
        <v>157</v>
      </c>
      <c r="C36" s="244"/>
      <c r="D36" s="244"/>
      <c r="E36" s="244"/>
      <c r="F36" s="244"/>
      <c r="G36" s="244"/>
      <c r="H36" s="247" t="s">
        <v>158</v>
      </c>
      <c r="I36" s="247"/>
    </row>
    <row r="37" spans="2:11" ht="8.25" customHeight="1" x14ac:dyDescent="0.25"/>
    <row r="38" spans="2:11" ht="15.75" x14ac:dyDescent="0.25">
      <c r="B38" s="135" t="s">
        <v>136</v>
      </c>
    </row>
    <row r="39" spans="2:11" ht="8.25" customHeight="1" x14ac:dyDescent="0.25"/>
    <row r="40" spans="2:11" x14ac:dyDescent="0.25">
      <c r="B40" s="245" t="s">
        <v>159</v>
      </c>
      <c r="C40" s="245"/>
      <c r="D40" s="245"/>
      <c r="E40" s="245"/>
      <c r="F40" s="245"/>
      <c r="G40" s="245"/>
      <c r="H40" s="245"/>
      <c r="I40" s="245"/>
      <c r="J40" s="245"/>
      <c r="K40" s="245"/>
    </row>
    <row r="41" spans="2:11" x14ac:dyDescent="0.25">
      <c r="B41" s="245"/>
      <c r="C41" s="245"/>
      <c r="D41" s="245"/>
      <c r="E41" s="245"/>
      <c r="F41" s="245"/>
      <c r="G41" s="245"/>
      <c r="H41" s="245"/>
      <c r="I41" s="245"/>
      <c r="J41" s="245"/>
      <c r="K41" s="245"/>
    </row>
    <row r="42" spans="2:11" ht="51" customHeight="1" x14ac:dyDescent="0.25">
      <c r="B42" s="245"/>
      <c r="C42" s="245"/>
      <c r="D42" s="245"/>
      <c r="E42" s="245"/>
      <c r="F42" s="245"/>
      <c r="G42" s="245"/>
      <c r="H42" s="245"/>
      <c r="I42" s="245"/>
      <c r="J42" s="245"/>
      <c r="K42" s="245"/>
    </row>
    <row r="43" spans="2:11" x14ac:dyDescent="0.25">
      <c r="B43" s="40" t="s">
        <v>151</v>
      </c>
    </row>
    <row r="44" spans="2:11" x14ac:dyDescent="0.25">
      <c r="B44" s="40" t="s">
        <v>151</v>
      </c>
    </row>
    <row r="45" spans="2:11" x14ac:dyDescent="0.25">
      <c r="B45" s="40"/>
    </row>
    <row r="46" spans="2:11" x14ac:dyDescent="0.25">
      <c r="B46" s="40"/>
    </row>
    <row r="47" spans="2:11" x14ac:dyDescent="0.25">
      <c r="B47" s="40"/>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B11" sqref="B11"/>
    </sheetView>
  </sheetViews>
  <sheetFormatPr defaultRowHeight="15" x14ac:dyDescent="0.25"/>
  <cols>
    <col min="1" max="1" width="11.85546875" style="70" customWidth="1"/>
    <col min="2" max="4" width="11.85546875" customWidth="1"/>
    <col min="5" max="5" width="2.140625" customWidth="1"/>
    <col min="6" max="9" width="11.140625" customWidth="1"/>
    <col min="10" max="10" width="2" customWidth="1"/>
    <col min="11" max="11" width="11.42578125" bestFit="1" customWidth="1"/>
    <col min="12" max="12" width="23.140625" bestFit="1" customWidth="1"/>
    <col min="13" max="13" width="20.140625" bestFit="1" customWidth="1"/>
    <col min="14" max="14" width="6" bestFit="1" customWidth="1"/>
    <col min="15" max="15" width="2" customWidth="1"/>
    <col min="16" max="16" width="10.7109375" bestFit="1" customWidth="1"/>
    <col min="17" max="20" width="11.42578125" bestFit="1" customWidth="1"/>
    <col min="21" max="21" width="2.140625" customWidth="1"/>
    <col min="22" max="22" width="11.42578125" bestFit="1" customWidth="1"/>
    <col min="23" max="23" width="7.28515625" bestFit="1" customWidth="1"/>
    <col min="24" max="24" width="4.140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71"/>
      <c r="E1" s="13"/>
      <c r="F1" s="13"/>
    </row>
    <row r="2" spans="1:25" ht="15" customHeight="1" x14ac:dyDescent="0.25">
      <c r="A2" s="251" t="s">
        <v>85</v>
      </c>
      <c r="B2" s="251"/>
      <c r="C2" s="251"/>
      <c r="D2" s="251"/>
      <c r="E2" s="251"/>
      <c r="F2" s="251"/>
      <c r="G2" s="251"/>
      <c r="H2" s="251"/>
      <c r="I2" s="251"/>
      <c r="J2" s="131"/>
      <c r="K2" s="131"/>
      <c r="L2" s="131"/>
      <c r="M2" s="131"/>
      <c r="N2" s="131"/>
      <c r="O2" s="131"/>
      <c r="P2" s="131"/>
      <c r="Q2" s="131"/>
      <c r="R2" s="131"/>
      <c r="S2" s="131"/>
      <c r="T2" s="131"/>
    </row>
    <row r="3" spans="1:25" ht="15" customHeight="1" x14ac:dyDescent="0.25">
      <c r="A3" s="251"/>
      <c r="B3" s="251"/>
      <c r="C3" s="251"/>
      <c r="D3" s="251"/>
      <c r="E3" s="251"/>
      <c r="F3" s="251"/>
      <c r="G3" s="251"/>
      <c r="H3" s="251"/>
      <c r="I3" s="251"/>
      <c r="J3" s="131"/>
      <c r="K3" s="131"/>
      <c r="L3" s="131"/>
      <c r="M3" s="131"/>
      <c r="N3" s="131"/>
      <c r="O3" s="131"/>
      <c r="P3" s="131"/>
      <c r="Q3" s="131"/>
      <c r="R3" s="131"/>
      <c r="S3" s="131"/>
      <c r="T3" s="131"/>
    </row>
    <row r="4" spans="1:25" ht="15.75" thickBot="1" x14ac:dyDescent="0.3">
      <c r="A4" s="72"/>
      <c r="B4" s="1"/>
      <c r="C4" s="1"/>
      <c r="E4" s="13"/>
      <c r="F4" s="13"/>
    </row>
    <row r="5" spans="1:25" ht="15.75" thickBot="1" x14ac:dyDescent="0.3">
      <c r="A5" s="255" t="s">
        <v>175</v>
      </c>
      <c r="B5" s="256"/>
      <c r="C5" s="256"/>
      <c r="D5" s="256"/>
      <c r="E5" s="256"/>
      <c r="F5" s="256"/>
      <c r="G5" s="256"/>
      <c r="H5" s="256"/>
      <c r="I5" s="256"/>
      <c r="J5" s="256"/>
      <c r="K5" s="256"/>
      <c r="L5" s="256"/>
      <c r="M5" s="256"/>
      <c r="N5" s="256"/>
      <c r="O5" s="256"/>
      <c r="P5" s="256"/>
      <c r="Q5" s="256"/>
      <c r="R5" s="256"/>
      <c r="S5" s="256"/>
      <c r="T5" s="256"/>
      <c r="U5" s="256"/>
      <c r="V5" s="256"/>
      <c r="W5" s="256"/>
      <c r="X5" s="257"/>
    </row>
    <row r="6" spans="1:25" ht="15.75" thickBot="1" x14ac:dyDescent="0.3"/>
    <row r="7" spans="1:25" ht="15.75" thickBot="1" x14ac:dyDescent="0.3">
      <c r="A7" s="252" t="s">
        <v>54</v>
      </c>
      <c r="B7" s="253"/>
      <c r="C7" s="253"/>
      <c r="D7" s="254"/>
      <c r="F7" s="252" t="s">
        <v>55</v>
      </c>
      <c r="G7" s="253"/>
      <c r="H7" s="253"/>
      <c r="I7" s="254"/>
      <c r="J7" s="36"/>
      <c r="K7" s="252" t="s">
        <v>56</v>
      </c>
      <c r="L7" s="253"/>
      <c r="M7" s="253"/>
      <c r="N7" s="254"/>
      <c r="P7" s="252" t="s">
        <v>59</v>
      </c>
      <c r="Q7" s="253"/>
      <c r="R7" s="253"/>
      <c r="S7" s="253"/>
      <c r="T7" s="254"/>
      <c r="V7" s="252" t="s">
        <v>62</v>
      </c>
      <c r="W7" s="253"/>
      <c r="X7" s="254"/>
    </row>
    <row r="9" spans="1:25" ht="60" x14ac:dyDescent="0.25">
      <c r="A9" s="209" t="s">
        <v>46</v>
      </c>
      <c r="B9" s="210" t="s">
        <v>100</v>
      </c>
      <c r="C9" s="211" t="s">
        <v>24</v>
      </c>
      <c r="D9" s="212" t="s">
        <v>101</v>
      </c>
      <c r="E9" s="213"/>
      <c r="F9" s="209" t="s">
        <v>46</v>
      </c>
      <c r="G9" s="211" t="s">
        <v>104</v>
      </c>
      <c r="H9" s="210" t="s">
        <v>102</v>
      </c>
      <c r="I9" s="212" t="s">
        <v>24</v>
      </c>
      <c r="J9" s="213"/>
      <c r="K9" s="214" t="s">
        <v>46</v>
      </c>
      <c r="L9" s="214" t="s">
        <v>98</v>
      </c>
      <c r="M9" s="211" t="s">
        <v>99</v>
      </c>
      <c r="N9" s="214" t="s">
        <v>132</v>
      </c>
      <c r="P9" s="88"/>
      <c r="Q9" s="87" t="s">
        <v>10</v>
      </c>
      <c r="R9" s="87" t="s">
        <v>58</v>
      </c>
      <c r="S9" s="86"/>
      <c r="T9" s="85"/>
      <c r="V9" s="214" t="s">
        <v>46</v>
      </c>
      <c r="W9" s="210" t="s">
        <v>50</v>
      </c>
      <c r="X9" s="212" t="s">
        <v>61</v>
      </c>
    </row>
    <row r="10" spans="1:25" x14ac:dyDescent="0.25">
      <c r="A10" s="70">
        <v>44621</v>
      </c>
      <c r="B10" s="186">
        <v>96364</v>
      </c>
      <c r="C10" s="187">
        <v>99449</v>
      </c>
      <c r="D10" s="186">
        <v>97288</v>
      </c>
      <c r="F10" s="73">
        <v>44621</v>
      </c>
      <c r="G10" s="92">
        <v>96082</v>
      </c>
      <c r="H10" s="187">
        <v>96826</v>
      </c>
      <c r="I10" s="187">
        <v>99449</v>
      </c>
      <c r="J10" s="92"/>
      <c r="K10" s="73">
        <v>44621</v>
      </c>
      <c r="L10" s="189">
        <v>0.97400000000000009</v>
      </c>
      <c r="M10" s="189" t="e">
        <v>#N/A</v>
      </c>
      <c r="N10" s="190">
        <v>1</v>
      </c>
      <c r="P10" s="89"/>
      <c r="Q10" s="86" t="s">
        <v>0</v>
      </c>
      <c r="R10" s="84"/>
      <c r="S10" s="84" t="s">
        <v>31</v>
      </c>
      <c r="T10" s="85"/>
      <c r="V10" s="188">
        <v>44621</v>
      </c>
      <c r="W10">
        <v>96826</v>
      </c>
      <c r="X10">
        <v>0</v>
      </c>
      <c r="Y10" s="38"/>
    </row>
    <row r="11" spans="1:25" ht="30" x14ac:dyDescent="0.25">
      <c r="A11" s="70">
        <v>44713</v>
      </c>
      <c r="B11" s="186">
        <v>75154</v>
      </c>
      <c r="C11" s="187">
        <v>77293</v>
      </c>
      <c r="D11" s="186">
        <v>76016</v>
      </c>
      <c r="F11" s="73">
        <v>44713</v>
      </c>
      <c r="G11" s="92">
        <v>74915</v>
      </c>
      <c r="H11" s="187">
        <v>75585</v>
      </c>
      <c r="I11" s="187">
        <v>77293</v>
      </c>
      <c r="J11" s="92"/>
      <c r="K11" s="73">
        <v>44713</v>
      </c>
      <c r="L11" s="189">
        <v>0.97799999999999998</v>
      </c>
      <c r="M11" s="189" t="e">
        <v>#N/A</v>
      </c>
      <c r="N11" s="190">
        <v>1</v>
      </c>
      <c r="P11" s="214" t="s">
        <v>48</v>
      </c>
      <c r="Q11" s="86" t="s">
        <v>50</v>
      </c>
      <c r="R11" s="85" t="s">
        <v>24</v>
      </c>
      <c r="S11" s="86" t="s">
        <v>50</v>
      </c>
      <c r="T11" s="85" t="s">
        <v>24</v>
      </c>
      <c r="V11" s="188">
        <v>44713</v>
      </c>
      <c r="W11">
        <v>75585</v>
      </c>
      <c r="X11">
        <v>0</v>
      </c>
      <c r="Y11" s="38"/>
    </row>
    <row r="12" spans="1:25" x14ac:dyDescent="0.25">
      <c r="A12" s="70">
        <v>44805</v>
      </c>
      <c r="B12" s="186">
        <v>30332</v>
      </c>
      <c r="C12" s="187">
        <v>30820</v>
      </c>
      <c r="D12" s="186">
        <v>30668</v>
      </c>
      <c r="F12" s="73">
        <v>44805</v>
      </c>
      <c r="G12" s="92">
        <v>30189</v>
      </c>
      <c r="H12" s="187">
        <v>30500</v>
      </c>
      <c r="I12" s="187">
        <v>30820</v>
      </c>
      <c r="J12" s="92"/>
      <c r="K12" s="73">
        <v>44805</v>
      </c>
      <c r="L12" s="189">
        <v>0.99</v>
      </c>
      <c r="M12" s="189" t="e">
        <v>#N/A</v>
      </c>
      <c r="N12" s="190">
        <v>1</v>
      </c>
      <c r="P12" s="73">
        <v>44621</v>
      </c>
      <c r="Q12" s="92">
        <v>96826</v>
      </c>
      <c r="R12" s="92">
        <v>99449</v>
      </c>
      <c r="S12" s="92">
        <v>85471</v>
      </c>
      <c r="T12" s="92">
        <v>99449</v>
      </c>
      <c r="V12" s="188">
        <v>44805</v>
      </c>
      <c r="W12">
        <v>30500</v>
      </c>
      <c r="X12">
        <v>0</v>
      </c>
      <c r="Y12" s="38"/>
    </row>
    <row r="13" spans="1:25" x14ac:dyDescent="0.25">
      <c r="A13" s="70">
        <v>44896</v>
      </c>
      <c r="B13" s="186">
        <v>33885</v>
      </c>
      <c r="C13" s="187">
        <v>34397</v>
      </c>
      <c r="D13" s="186">
        <v>34957</v>
      </c>
      <c r="F13" s="73">
        <v>44896</v>
      </c>
      <c r="G13" s="92">
        <v>33933</v>
      </c>
      <c r="H13" s="187">
        <v>34421</v>
      </c>
      <c r="I13" s="187">
        <v>34397</v>
      </c>
      <c r="J13" s="92"/>
      <c r="K13" s="73">
        <v>44896</v>
      </c>
      <c r="L13" s="189">
        <v>1.0009999999999999</v>
      </c>
      <c r="M13" s="189" t="e">
        <v>#N/A</v>
      </c>
      <c r="N13" s="190">
        <v>1</v>
      </c>
      <c r="P13" s="73">
        <v>44713</v>
      </c>
      <c r="Q13" s="92">
        <v>75585</v>
      </c>
      <c r="R13" s="92">
        <v>77293</v>
      </c>
      <c r="S13" s="92">
        <v>66889</v>
      </c>
      <c r="T13" s="92">
        <v>77293</v>
      </c>
      <c r="V13" s="188">
        <v>44896</v>
      </c>
      <c r="W13">
        <v>34421</v>
      </c>
      <c r="X13">
        <v>0</v>
      </c>
      <c r="Y13" s="38"/>
    </row>
    <row r="14" spans="1:25" ht="15" customHeight="1" x14ac:dyDescent="0.25">
      <c r="A14"/>
      <c r="J14" s="92"/>
      <c r="P14" s="73">
        <v>44805</v>
      </c>
      <c r="Q14" s="92">
        <v>30500</v>
      </c>
      <c r="R14" s="92">
        <v>30820</v>
      </c>
      <c r="S14" s="92">
        <v>29418</v>
      </c>
      <c r="T14" s="92">
        <v>30820</v>
      </c>
    </row>
    <row r="15" spans="1:25" x14ac:dyDescent="0.25">
      <c r="A15"/>
      <c r="J15" s="92"/>
      <c r="P15" s="73">
        <v>44896</v>
      </c>
      <c r="Q15" s="92">
        <v>34421</v>
      </c>
      <c r="R15" s="92">
        <v>34397</v>
      </c>
      <c r="S15" s="92">
        <v>33744</v>
      </c>
      <c r="T15" s="92">
        <v>34397</v>
      </c>
    </row>
    <row r="16" spans="1:25" x14ac:dyDescent="0.25">
      <c r="A16"/>
      <c r="J16" s="92"/>
    </row>
    <row r="17" spans="1:22" x14ac:dyDescent="0.25">
      <c r="A17"/>
      <c r="J17" s="92"/>
    </row>
    <row r="18" spans="1:22" x14ac:dyDescent="0.25">
      <c r="A18"/>
      <c r="F18" s="73"/>
      <c r="G18" s="92"/>
      <c r="H18" s="92"/>
      <c r="I18" s="92"/>
      <c r="J18" s="92"/>
      <c r="K18" s="92"/>
      <c r="L18" s="92"/>
      <c r="M18" s="92"/>
      <c r="N18" s="92"/>
    </row>
    <row r="19" spans="1:22" x14ac:dyDescent="0.25">
      <c r="A19"/>
      <c r="F19" s="73"/>
      <c r="G19" s="92"/>
      <c r="H19" s="92"/>
      <c r="I19" s="92"/>
      <c r="J19" s="92"/>
      <c r="K19" s="92"/>
      <c r="L19" s="92"/>
      <c r="M19" s="92"/>
      <c r="N19" s="92"/>
    </row>
    <row r="20" spans="1:22" ht="15.75" thickBot="1" x14ac:dyDescent="0.3">
      <c r="A20"/>
      <c r="F20" s="73"/>
      <c r="G20" s="92"/>
      <c r="H20" s="92"/>
      <c r="I20" s="92"/>
      <c r="J20" s="92"/>
      <c r="K20" s="92"/>
      <c r="L20" s="92"/>
      <c r="M20" s="92"/>
      <c r="N20" s="92"/>
    </row>
    <row r="21" spans="1:22" ht="15.75" thickBot="1" x14ac:dyDescent="0.3">
      <c r="A21" s="248" t="s">
        <v>174</v>
      </c>
      <c r="B21" s="249"/>
      <c r="C21" s="249"/>
      <c r="D21" s="249"/>
      <c r="E21" s="249"/>
      <c r="F21" s="249"/>
      <c r="G21" s="249"/>
      <c r="H21" s="249"/>
      <c r="I21" s="249"/>
      <c r="J21" s="249"/>
      <c r="K21" s="249"/>
      <c r="L21" s="249"/>
      <c r="M21" s="249"/>
      <c r="N21" s="249"/>
      <c r="O21" s="249"/>
      <c r="P21" s="249"/>
      <c r="Q21" s="249"/>
      <c r="R21" s="249"/>
      <c r="S21" s="250"/>
    </row>
    <row r="22" spans="1:22" x14ac:dyDescent="0.25">
      <c r="A22"/>
    </row>
    <row r="23" spans="1:22" ht="75" x14ac:dyDescent="0.25">
      <c r="A23" s="215" t="str">
        <f>IF(ISBLANK(A9),"",A9)</f>
        <v>Review quarters</v>
      </c>
      <c r="B23" s="216" t="str">
        <f t="shared" ref="B23:D23" si="0">IF(ISBLANK(B9),"",B9)</f>
        <v>Lower boundary of prediction interval</v>
      </c>
      <c r="C23" s="216" t="str">
        <f t="shared" si="0"/>
        <v>Final count</v>
      </c>
      <c r="D23" s="217" t="str">
        <f t="shared" si="0"/>
        <v>Upper boundary of prediction interval</v>
      </c>
      <c r="E23" s="218"/>
      <c r="F23" s="215" t="str">
        <f>IF(ISBLANK(F9),"",F9)</f>
        <v>Review quarters</v>
      </c>
      <c r="G23" s="216" t="str">
        <f t="shared" ref="G23:I23" si="1">IF(ISBLANK(G9),"",G9)</f>
        <v>Collected count from STAs</v>
      </c>
      <c r="H23" s="216" t="str">
        <f t="shared" si="1"/>
        <v xml:space="preserve">NCVER published estimate </v>
      </c>
      <c r="I23" s="217" t="str">
        <f t="shared" si="1"/>
        <v>Final count</v>
      </c>
      <c r="J23" s="218"/>
      <c r="K23" s="215" t="str">
        <f>IF(ISBLANK(K9),"",K9)</f>
        <v>Review quarters</v>
      </c>
      <c r="L23" s="216" t="str">
        <f t="shared" ref="L23:N23" si="2">IF(ISBLANK(L9),"",L9)</f>
        <v>Published estimate as % of final count</v>
      </c>
      <c r="M23" s="216" t="str">
        <f t="shared" si="2"/>
        <v xml:space="preserve">Model estimate as % of final count  </v>
      </c>
      <c r="N23" s="217" t="str">
        <f t="shared" si="2"/>
        <v>Final count (100%)</v>
      </c>
      <c r="O23" s="213"/>
      <c r="P23" s="215" t="s">
        <v>46</v>
      </c>
      <c r="Q23" s="216" t="s">
        <v>103</v>
      </c>
      <c r="R23" s="216" t="s">
        <v>128</v>
      </c>
      <c r="S23" s="217" t="s">
        <v>24</v>
      </c>
    </row>
    <row r="24" spans="1:22" x14ac:dyDescent="0.25">
      <c r="A24" s="70">
        <f t="shared" ref="A24:D24" si="3">IF(ISBLANK(A10),"",A10)</f>
        <v>44621</v>
      </c>
      <c r="B24" s="177">
        <f t="shared" si="3"/>
        <v>96364</v>
      </c>
      <c r="C24" s="177">
        <f t="shared" si="3"/>
        <v>99449</v>
      </c>
      <c r="D24" s="177">
        <f t="shared" si="3"/>
        <v>97288</v>
      </c>
      <c r="E24" s="70"/>
      <c r="F24" s="70">
        <f t="shared" ref="F24:I24" si="4">IF(ISBLANK(F10),"",F10)</f>
        <v>44621</v>
      </c>
      <c r="G24" s="177">
        <f t="shared" si="4"/>
        <v>96082</v>
      </c>
      <c r="H24" s="177">
        <f t="shared" si="4"/>
        <v>96826</v>
      </c>
      <c r="I24" s="177">
        <f t="shared" si="4"/>
        <v>99449</v>
      </c>
      <c r="J24" s="70"/>
      <c r="K24" s="70">
        <f>IF(ISBLANK(K10),"",K10)</f>
        <v>44621</v>
      </c>
      <c r="L24" s="39">
        <f>IF(ISBLANK(L10),#N/A,L10)</f>
        <v>0.97400000000000009</v>
      </c>
      <c r="M24" s="39" t="e">
        <f t="shared" ref="M24:N24" si="5">IF(ISBLANK(M10),#N/A,M10)</f>
        <v>#N/A</v>
      </c>
      <c r="N24" s="38">
        <f t="shared" si="5"/>
        <v>1</v>
      </c>
      <c r="P24" s="70">
        <f>IF(ISBLANK(P12),"",P12)</f>
        <v>44621</v>
      </c>
      <c r="Q24">
        <f>IF(ISBLANK(Q12),"",Q12)</f>
        <v>96826</v>
      </c>
      <c r="R24">
        <f>IF(ISBLANK(S12),"",S12)</f>
        <v>85471</v>
      </c>
      <c r="S24">
        <f>IF(ISBLANK(R12),"",R12)</f>
        <v>99449</v>
      </c>
      <c r="V24" s="70"/>
    </row>
    <row r="25" spans="1:22" x14ac:dyDescent="0.25">
      <c r="A25" s="70">
        <f t="shared" ref="A25:D25" si="6">IF(ISBLANK(A11),"",A11)</f>
        <v>44713</v>
      </c>
      <c r="B25" s="177">
        <f t="shared" si="6"/>
        <v>75154</v>
      </c>
      <c r="C25" s="177">
        <f t="shared" si="6"/>
        <v>77293</v>
      </c>
      <c r="D25" s="177">
        <f t="shared" si="6"/>
        <v>76016</v>
      </c>
      <c r="E25" s="70"/>
      <c r="F25" s="70">
        <f t="shared" ref="F25:I25" si="7">IF(ISBLANK(F11),"",F11)</f>
        <v>44713</v>
      </c>
      <c r="G25" s="177">
        <f t="shared" si="7"/>
        <v>74915</v>
      </c>
      <c r="H25" s="177">
        <f t="shared" si="7"/>
        <v>75585</v>
      </c>
      <c r="I25" s="177">
        <f t="shared" si="7"/>
        <v>77293</v>
      </c>
      <c r="J25" s="70"/>
      <c r="K25" s="70">
        <f t="shared" ref="K25" si="8">IF(ISBLANK(K11),"",K11)</f>
        <v>44713</v>
      </c>
      <c r="L25" s="39">
        <f t="shared" ref="L25:N25" si="9">IF(ISBLANK(L11),#N/A,L11)</f>
        <v>0.97799999999999998</v>
      </c>
      <c r="M25" s="39" t="e">
        <f t="shared" si="9"/>
        <v>#N/A</v>
      </c>
      <c r="N25" s="38">
        <f t="shared" si="9"/>
        <v>1</v>
      </c>
      <c r="P25" s="70">
        <f t="shared" ref="P25:Q27" si="10">IF(ISBLANK(P13),"",P13)</f>
        <v>44713</v>
      </c>
      <c r="Q25">
        <f t="shared" si="10"/>
        <v>75585</v>
      </c>
      <c r="R25">
        <f t="shared" ref="R25:R27" si="11">IF(ISBLANK(S13),"",S13)</f>
        <v>66889</v>
      </c>
      <c r="S25">
        <f t="shared" ref="S25:S27" si="12">IF(ISBLANK(R13),"",R13)</f>
        <v>77293</v>
      </c>
      <c r="V25" s="70"/>
    </row>
    <row r="26" spans="1:22" x14ac:dyDescent="0.25">
      <c r="A26" s="70">
        <f t="shared" ref="A26:D26" si="13">IF(ISBLANK(A12),"",A12)</f>
        <v>44805</v>
      </c>
      <c r="B26" s="177">
        <f t="shared" si="13"/>
        <v>30332</v>
      </c>
      <c r="C26" s="177">
        <f t="shared" si="13"/>
        <v>30820</v>
      </c>
      <c r="D26" s="177">
        <f t="shared" si="13"/>
        <v>30668</v>
      </c>
      <c r="E26" s="70"/>
      <c r="F26" s="70">
        <f t="shared" ref="F26:I26" si="14">IF(ISBLANK(F12),"",F12)</f>
        <v>44805</v>
      </c>
      <c r="G26" s="177">
        <f t="shared" si="14"/>
        <v>30189</v>
      </c>
      <c r="H26" s="177">
        <f t="shared" si="14"/>
        <v>30500</v>
      </c>
      <c r="I26" s="177">
        <f t="shared" si="14"/>
        <v>30820</v>
      </c>
      <c r="J26" s="70"/>
      <c r="K26" s="70">
        <f t="shared" ref="K26" si="15">IF(ISBLANK(K12),"",K12)</f>
        <v>44805</v>
      </c>
      <c r="L26" s="39">
        <f t="shared" ref="L26:N26" si="16">IF(ISBLANK(L12),#N/A,L12)</f>
        <v>0.99</v>
      </c>
      <c r="M26" s="39" t="e">
        <f t="shared" si="16"/>
        <v>#N/A</v>
      </c>
      <c r="N26" s="38">
        <f t="shared" si="16"/>
        <v>1</v>
      </c>
      <c r="P26" s="70">
        <f t="shared" si="10"/>
        <v>44805</v>
      </c>
      <c r="Q26">
        <f t="shared" si="10"/>
        <v>30500</v>
      </c>
      <c r="R26">
        <f t="shared" si="11"/>
        <v>29418</v>
      </c>
      <c r="S26">
        <f t="shared" si="12"/>
        <v>30820</v>
      </c>
      <c r="V26" s="70"/>
    </row>
    <row r="27" spans="1:22" x14ac:dyDescent="0.25">
      <c r="A27" s="70">
        <f t="shared" ref="A27:D27" si="17">IF(ISBLANK(A13),"",A13)</f>
        <v>44896</v>
      </c>
      <c r="B27" s="177">
        <f t="shared" si="17"/>
        <v>33885</v>
      </c>
      <c r="C27" s="177">
        <f t="shared" si="17"/>
        <v>34397</v>
      </c>
      <c r="D27" s="177">
        <f t="shared" si="17"/>
        <v>34957</v>
      </c>
      <c r="E27" s="70"/>
      <c r="F27" s="70">
        <f t="shared" ref="F27:I27" si="18">IF(ISBLANK(F13),"",F13)</f>
        <v>44896</v>
      </c>
      <c r="G27" s="177">
        <f t="shared" si="18"/>
        <v>33933</v>
      </c>
      <c r="H27" s="177">
        <f t="shared" si="18"/>
        <v>34421</v>
      </c>
      <c r="I27" s="177">
        <f t="shared" si="18"/>
        <v>34397</v>
      </c>
      <c r="J27" s="70"/>
      <c r="K27" s="70">
        <f t="shared" ref="K27" si="19">IF(ISBLANK(K13),"",K13)</f>
        <v>44896</v>
      </c>
      <c r="L27" s="39">
        <f t="shared" ref="L27:N27" si="20">IF(ISBLANK(L13),#N/A,L13)</f>
        <v>1.0009999999999999</v>
      </c>
      <c r="M27" s="39" t="e">
        <f t="shared" si="20"/>
        <v>#N/A</v>
      </c>
      <c r="N27" s="38">
        <f t="shared" si="20"/>
        <v>1</v>
      </c>
      <c r="P27" s="70">
        <f t="shared" si="10"/>
        <v>44896</v>
      </c>
      <c r="Q27">
        <f t="shared" si="10"/>
        <v>34421</v>
      </c>
      <c r="R27">
        <f t="shared" si="11"/>
        <v>33744</v>
      </c>
      <c r="S27">
        <f t="shared" si="12"/>
        <v>34397</v>
      </c>
      <c r="V27" s="70"/>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F49" sqref="AF49:AI49"/>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94"/>
    </row>
    <row r="2" spans="1:36" ht="19.5" customHeight="1" x14ac:dyDescent="0.25">
      <c r="A2" s="289"/>
      <c r="B2" s="289"/>
      <c r="C2" s="289"/>
      <c r="D2" s="67"/>
      <c r="E2" s="243" t="s">
        <v>125</v>
      </c>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row>
    <row r="3" spans="1:36" ht="19.5" customHeight="1" x14ac:dyDescent="0.25">
      <c r="A3" s="289"/>
      <c r="B3" s="289"/>
      <c r="C3" s="289"/>
      <c r="D3" s="67"/>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row>
    <row r="4" spans="1:36" ht="7.5" customHeight="1" x14ac:dyDescent="0.25">
      <c r="A4" s="289"/>
      <c r="B4" s="289"/>
      <c r="C4" s="289"/>
      <c r="D4" s="67"/>
      <c r="E4" s="180"/>
      <c r="F4" s="180"/>
      <c r="G4" s="180"/>
      <c r="H4" s="180"/>
      <c r="I4" s="180"/>
      <c r="J4" s="180"/>
      <c r="K4" s="180"/>
      <c r="L4" s="180"/>
      <c r="M4" s="180"/>
      <c r="N4" s="180"/>
      <c r="O4" s="180"/>
      <c r="P4" s="180"/>
      <c r="Q4" s="180"/>
      <c r="R4" s="180"/>
      <c r="S4" s="180"/>
      <c r="T4" s="180"/>
      <c r="U4" s="180"/>
      <c r="V4" s="180"/>
      <c r="W4" s="180"/>
      <c r="X4" s="180"/>
      <c r="Z4" s="138"/>
      <c r="AA4" s="138"/>
      <c r="AE4" s="138"/>
      <c r="AF4" s="138"/>
      <c r="AG4" s="138"/>
      <c r="AH4" s="138"/>
      <c r="AI4" s="117"/>
      <c r="AJ4" s="181"/>
    </row>
    <row r="5" spans="1:36" ht="19.5" customHeight="1" x14ac:dyDescent="0.25">
      <c r="A5" s="289"/>
      <c r="B5" s="289"/>
      <c r="C5" s="289"/>
      <c r="D5" s="67"/>
      <c r="E5" s="294" t="s">
        <v>133</v>
      </c>
      <c r="F5" s="294"/>
      <c r="G5" s="294"/>
      <c r="H5" s="294"/>
      <c r="I5" s="294"/>
      <c r="J5" s="294"/>
      <c r="K5" s="294"/>
      <c r="L5" s="294"/>
      <c r="M5" s="294"/>
      <c r="N5" s="294"/>
      <c r="O5" s="294"/>
      <c r="P5" s="294"/>
      <c r="Q5" s="294"/>
      <c r="R5" s="294"/>
      <c r="S5" s="294"/>
      <c r="T5" s="294"/>
      <c r="U5" s="294"/>
      <c r="V5" s="294"/>
      <c r="W5" s="294"/>
      <c r="X5" s="294"/>
      <c r="Y5" s="294"/>
      <c r="Z5" s="294"/>
      <c r="AA5" s="138"/>
      <c r="AB5" s="201"/>
      <c r="AE5" s="138"/>
      <c r="AF5" s="138"/>
      <c r="AG5" s="290" t="s">
        <v>92</v>
      </c>
      <c r="AH5" s="290"/>
      <c r="AI5" s="290"/>
      <c r="AJ5" s="181"/>
    </row>
    <row r="6" spans="1:36" ht="19.5" customHeight="1" x14ac:dyDescent="0.25">
      <c r="A6" s="289"/>
      <c r="B6" s="289"/>
      <c r="C6" s="289"/>
      <c r="D6" s="67"/>
      <c r="E6" s="294" t="s">
        <v>131</v>
      </c>
      <c r="F6" s="294"/>
      <c r="G6" s="294"/>
      <c r="H6" s="294"/>
      <c r="I6" s="294"/>
      <c r="J6" s="294"/>
      <c r="K6" s="294"/>
      <c r="L6" s="294"/>
      <c r="M6" s="294"/>
      <c r="N6" s="294"/>
      <c r="O6" s="294"/>
      <c r="P6" s="294"/>
      <c r="Q6" s="294"/>
      <c r="R6" s="294"/>
      <c r="S6" s="294"/>
      <c r="T6" s="294"/>
      <c r="U6" s="294"/>
      <c r="V6" s="294"/>
      <c r="W6" s="294"/>
      <c r="X6" s="294"/>
      <c r="Y6" s="294"/>
      <c r="Z6" s="294"/>
      <c r="AA6" s="294"/>
      <c r="AB6" s="294"/>
      <c r="AC6" s="138"/>
      <c r="AD6" s="138"/>
      <c r="AE6" s="138"/>
      <c r="AF6" s="138"/>
      <c r="AG6" s="290" t="s">
        <v>91</v>
      </c>
      <c r="AH6" s="290"/>
      <c r="AI6" s="290"/>
      <c r="AJ6" s="181"/>
    </row>
    <row r="7" spans="1:36" ht="7.5" customHeight="1" x14ac:dyDescent="0.25">
      <c r="D7" s="31"/>
      <c r="E7" s="31"/>
      <c r="F7" s="31"/>
      <c r="G7" s="31"/>
      <c r="M7" s="7"/>
      <c r="Z7" s="40"/>
      <c r="AA7" s="40"/>
      <c r="AB7" s="40"/>
      <c r="AC7" s="40"/>
      <c r="AD7" s="40"/>
      <c r="AE7" s="40"/>
      <c r="AF7" s="40"/>
      <c r="AG7" s="40"/>
      <c r="AH7" s="40"/>
      <c r="AI7" s="40"/>
    </row>
    <row r="8" spans="1:36" ht="7.5" customHeight="1" x14ac:dyDescent="0.25">
      <c r="B8" s="31"/>
      <c r="C8" s="31"/>
      <c r="D8" s="31"/>
      <c r="E8" s="98"/>
      <c r="F8" s="99"/>
      <c r="G8" s="100"/>
      <c r="H8" s="100"/>
      <c r="I8" s="100"/>
      <c r="J8" s="100"/>
      <c r="K8" s="100"/>
      <c r="L8" s="100"/>
      <c r="M8" s="100"/>
      <c r="N8" s="101"/>
      <c r="Z8" s="98"/>
      <c r="AA8" s="99"/>
      <c r="AB8" s="100"/>
      <c r="AC8" s="100"/>
      <c r="AD8" s="100"/>
      <c r="AE8" s="100"/>
      <c r="AF8" s="100"/>
      <c r="AG8" s="100"/>
      <c r="AH8" s="100"/>
      <c r="AI8" s="101"/>
    </row>
    <row r="9" spans="1:36" ht="19.5" customHeight="1" x14ac:dyDescent="0.25">
      <c r="B9" s="1"/>
      <c r="E9" s="295" t="s">
        <v>117</v>
      </c>
      <c r="F9" s="296"/>
      <c r="G9" s="296"/>
      <c r="H9" s="296"/>
      <c r="I9" s="296"/>
      <c r="J9" s="296"/>
      <c r="K9" s="296"/>
      <c r="L9" s="296"/>
      <c r="M9" s="296"/>
      <c r="N9" s="297"/>
      <c r="Z9" s="291" t="s">
        <v>127</v>
      </c>
      <c r="AA9" s="292"/>
      <c r="AB9" s="292"/>
      <c r="AC9" s="292"/>
      <c r="AD9" s="292"/>
      <c r="AE9" s="292"/>
      <c r="AF9" s="292"/>
      <c r="AG9" s="292"/>
      <c r="AH9" s="292"/>
      <c r="AI9" s="293"/>
    </row>
    <row r="10" spans="1:36" ht="7.5" customHeight="1" x14ac:dyDescent="0.35">
      <c r="B10" s="1"/>
      <c r="E10" s="102"/>
      <c r="F10" s="82"/>
      <c r="G10" s="82"/>
      <c r="H10" s="82"/>
      <c r="I10" s="82"/>
      <c r="J10" s="82"/>
      <c r="K10" s="82"/>
      <c r="L10" s="82"/>
      <c r="M10" s="82"/>
      <c r="N10" s="103"/>
      <c r="Z10" s="110"/>
      <c r="AA10" s="79"/>
      <c r="AB10" s="79"/>
      <c r="AC10" s="79"/>
      <c r="AD10" s="79"/>
      <c r="AE10" s="79"/>
      <c r="AF10" s="79"/>
      <c r="AG10" s="79"/>
      <c r="AH10" s="79"/>
      <c r="AI10" s="111"/>
    </row>
    <row r="11" spans="1:36" ht="17.25" customHeight="1" x14ac:dyDescent="0.35">
      <c r="E11" s="104"/>
      <c r="H11" s="258" t="s">
        <v>48</v>
      </c>
      <c r="I11" s="259"/>
      <c r="J11" s="258" t="s">
        <v>111</v>
      </c>
      <c r="K11" s="259"/>
      <c r="N11" s="105"/>
      <c r="Z11" s="106"/>
      <c r="AB11" s="41"/>
      <c r="AC11" s="41"/>
      <c r="AD11" s="41"/>
      <c r="AE11" s="41"/>
      <c r="AF11" s="41"/>
      <c r="AG11" s="41"/>
      <c r="AH11" s="41"/>
      <c r="AI11" s="105"/>
    </row>
    <row r="12" spans="1:36" ht="18.75" customHeight="1" x14ac:dyDescent="0.25">
      <c r="E12" s="106"/>
      <c r="H12" s="260"/>
      <c r="I12" s="261"/>
      <c r="J12" s="260"/>
      <c r="K12" s="261"/>
      <c r="N12" s="105"/>
      <c r="Z12" s="106"/>
      <c r="AB12" s="285" t="s">
        <v>51</v>
      </c>
      <c r="AC12" s="285" t="s">
        <v>63</v>
      </c>
      <c r="AD12" s="286" t="s">
        <v>88</v>
      </c>
      <c r="AE12" s="285" t="s">
        <v>64</v>
      </c>
      <c r="AF12" s="258" t="s">
        <v>89</v>
      </c>
      <c r="AG12" s="259"/>
      <c r="AH12" s="68"/>
      <c r="AI12" s="105"/>
    </row>
    <row r="13" spans="1:36" ht="15.75" customHeight="1" x14ac:dyDescent="0.25">
      <c r="E13" s="106"/>
      <c r="H13" s="262"/>
      <c r="I13" s="263"/>
      <c r="J13" s="262"/>
      <c r="K13" s="263"/>
      <c r="N13" s="105"/>
      <c r="Z13" s="106"/>
      <c r="AB13" s="285"/>
      <c r="AC13" s="285"/>
      <c r="AD13" s="287"/>
      <c r="AE13" s="285"/>
      <c r="AF13" s="260"/>
      <c r="AG13" s="261"/>
      <c r="AH13" s="68"/>
      <c r="AI13" s="105"/>
    </row>
    <row r="14" spans="1:36" ht="7.5" customHeight="1" x14ac:dyDescent="0.25">
      <c r="E14" s="106"/>
      <c r="H14" s="83"/>
      <c r="I14" s="83"/>
      <c r="J14" s="83"/>
      <c r="K14" s="83"/>
      <c r="N14" s="105"/>
      <c r="Z14" s="106"/>
      <c r="AB14" s="285"/>
      <c r="AC14" s="285"/>
      <c r="AD14" s="288"/>
      <c r="AE14" s="285"/>
      <c r="AF14" s="262"/>
      <c r="AG14" s="263"/>
      <c r="AI14" s="105"/>
    </row>
    <row r="15" spans="1:36" ht="17.25" customHeight="1" x14ac:dyDescent="0.25">
      <c r="E15" s="106"/>
      <c r="H15" s="265">
        <f>IF(ISBLANK('Summary table'!G7),"",'Summary table'!G7)</f>
        <v>44621</v>
      </c>
      <c r="I15" s="266"/>
      <c r="J15" s="271"/>
      <c r="K15" s="272"/>
      <c r="N15" s="105"/>
      <c r="Z15" s="106"/>
      <c r="AB15" s="77"/>
      <c r="AC15" s="77"/>
      <c r="AD15" s="77"/>
      <c r="AE15" s="77"/>
      <c r="AF15" s="77"/>
      <c r="AG15" s="77"/>
      <c r="AH15" s="42"/>
      <c r="AI15" s="105"/>
    </row>
    <row r="16" spans="1:36" ht="17.25" customHeight="1" x14ac:dyDescent="0.25">
      <c r="E16" s="106"/>
      <c r="H16" s="267"/>
      <c r="I16" s="268"/>
      <c r="J16" s="273"/>
      <c r="K16" s="274"/>
      <c r="N16" s="105"/>
      <c r="Z16" s="106"/>
      <c r="AB16" s="77"/>
      <c r="AC16" s="77"/>
      <c r="AD16" s="77"/>
      <c r="AE16" s="77"/>
      <c r="AF16" s="77"/>
      <c r="AG16" s="77"/>
      <c r="AH16" s="42"/>
      <c r="AI16" s="105"/>
    </row>
    <row r="17" spans="3:35" ht="16.5" customHeight="1" x14ac:dyDescent="0.25">
      <c r="E17" s="106"/>
      <c r="H17" s="269"/>
      <c r="I17" s="270"/>
      <c r="J17" s="275"/>
      <c r="K17" s="276"/>
      <c r="N17" s="105"/>
      <c r="Z17" s="106"/>
      <c r="AB17" s="265">
        <f>IF(ISBLANK('Pivot tables'!V10),"",'Pivot tables'!V10)</f>
        <v>44621</v>
      </c>
      <c r="AC17" s="300">
        <f>IF(ISBLANK('Pivot tables'!W10),"",'Pivot tables'!W10)</f>
        <v>96826</v>
      </c>
      <c r="AD17" s="298" t="str">
        <f>IF(ISBLANK('Pivot tables'!V10),"",IF(OR(ISBLANK('Pivot tables'!X10),'Pivot tables'!X10=0),"NO","YES"))</f>
        <v>NO</v>
      </c>
      <c r="AE17" s="281" t="str">
        <f>IF(ISBLANK('Pivot tables'!W10),"",IF(OR(ISBLANK('Pivot tables'!X10),'Pivot tables'!X10=0),"Same as published",'Pivot tables'!X10))</f>
        <v>Same as published</v>
      </c>
      <c r="AF17" s="283" t="str">
        <f>IFERROR((AE17-AC17)/AE17,"")</f>
        <v/>
      </c>
      <c r="AG17" s="277"/>
      <c r="AH17" s="42"/>
      <c r="AI17" s="105"/>
    </row>
    <row r="18" spans="3:35" ht="16.5" customHeight="1" x14ac:dyDescent="0.25">
      <c r="E18" s="106"/>
      <c r="H18" s="265">
        <f>IF(ISBLANK('Summary table'!G8),"",'Summary table'!G8)</f>
        <v>44713</v>
      </c>
      <c r="I18" s="266"/>
      <c r="J18" s="271"/>
      <c r="K18" s="272"/>
      <c r="N18" s="105"/>
      <c r="Z18" s="106"/>
      <c r="AB18" s="269"/>
      <c r="AC18" s="301"/>
      <c r="AD18" s="299"/>
      <c r="AE18" s="282"/>
      <c r="AF18" s="284"/>
      <c r="AG18" s="278"/>
      <c r="AH18" s="42"/>
      <c r="AI18" s="105"/>
    </row>
    <row r="19" spans="3:35" ht="16.5" customHeight="1" x14ac:dyDescent="0.3">
      <c r="C19" s="35"/>
      <c r="E19" s="106"/>
      <c r="H19" s="267"/>
      <c r="I19" s="268"/>
      <c r="J19" s="273"/>
      <c r="K19" s="274"/>
      <c r="L19" s="35"/>
      <c r="M19" s="35"/>
      <c r="N19" s="105"/>
      <c r="Z19" s="106"/>
      <c r="AB19" s="265">
        <f>IF(ISBLANK('Pivot tables'!V11),"",'Pivot tables'!V11)</f>
        <v>44713</v>
      </c>
      <c r="AC19" s="300">
        <f>IF(ISBLANK('Pivot tables'!W11),"",'Pivot tables'!W11)</f>
        <v>75585</v>
      </c>
      <c r="AD19" s="298" t="str">
        <f>IF(ISBLANK('Pivot tables'!V11),"",IF(OR(ISBLANK('Pivot tables'!X11),'Pivot tables'!X11=0),"NO","YES"))</f>
        <v>NO</v>
      </c>
      <c r="AE19" s="281" t="str">
        <f>IF(ISBLANK('Pivot tables'!W11),"",IF(OR(ISBLANK('Pivot tables'!X11),'Pivot tables'!X11=0),"Same as published",'Pivot tables'!X11))</f>
        <v>Same as published</v>
      </c>
      <c r="AF19" s="283" t="str">
        <f>IFERROR((AE19-AC19)/AE19,"")</f>
        <v/>
      </c>
      <c r="AG19" s="279"/>
      <c r="AH19" s="42"/>
      <c r="AI19" s="105"/>
    </row>
    <row r="20" spans="3:35" ht="16.5" customHeight="1" x14ac:dyDescent="0.25">
      <c r="E20" s="106"/>
      <c r="H20" s="269"/>
      <c r="I20" s="270"/>
      <c r="J20" s="275"/>
      <c r="K20" s="276"/>
      <c r="N20" s="105"/>
      <c r="Z20" s="106"/>
      <c r="AB20" s="269"/>
      <c r="AC20" s="301"/>
      <c r="AD20" s="299"/>
      <c r="AE20" s="282"/>
      <c r="AF20" s="284"/>
      <c r="AG20" s="280"/>
      <c r="AH20" s="42"/>
      <c r="AI20" s="105"/>
    </row>
    <row r="21" spans="3:35" ht="16.5" customHeight="1" x14ac:dyDescent="0.25">
      <c r="E21" s="106"/>
      <c r="H21" s="265">
        <f>IF(ISBLANK('Summary table'!G9),"",'Summary table'!G9)</f>
        <v>44805</v>
      </c>
      <c r="I21" s="266"/>
      <c r="J21" s="271"/>
      <c r="K21" s="272"/>
      <c r="N21" s="105"/>
      <c r="Z21" s="106"/>
      <c r="AB21" s="265">
        <f>IF(ISBLANK('Pivot tables'!V12),"",'Pivot tables'!V12)</f>
        <v>44805</v>
      </c>
      <c r="AC21" s="300">
        <f>IF(ISBLANK('Pivot tables'!W12),"",'Pivot tables'!W12)</f>
        <v>30500</v>
      </c>
      <c r="AD21" s="298" t="str">
        <f>IF(ISBLANK('Pivot tables'!V12),"",IF(OR(ISBLANK('Pivot tables'!X12),'Pivot tables'!X12=0),"NO","YES"))</f>
        <v>NO</v>
      </c>
      <c r="AE21" s="281" t="str">
        <f>IF(ISBLANK('Pivot tables'!W12),"",IF(OR(ISBLANK('Pivot tables'!X12),'Pivot tables'!X12=0),"Same as published",'Pivot tables'!X12))</f>
        <v>Same as published</v>
      </c>
      <c r="AF21" s="283" t="str">
        <f>IFERROR((AE21-AC21)/AE21,"")</f>
        <v/>
      </c>
      <c r="AG21" s="279"/>
      <c r="AH21" s="42"/>
      <c r="AI21" s="105"/>
    </row>
    <row r="22" spans="3:35" ht="16.5" customHeight="1" x14ac:dyDescent="0.25">
      <c r="E22" s="106"/>
      <c r="H22" s="267"/>
      <c r="I22" s="268"/>
      <c r="J22" s="273"/>
      <c r="K22" s="274"/>
      <c r="N22" s="105"/>
      <c r="Z22" s="106"/>
      <c r="AB22" s="269"/>
      <c r="AC22" s="301"/>
      <c r="AD22" s="299"/>
      <c r="AE22" s="282"/>
      <c r="AF22" s="284"/>
      <c r="AG22" s="280"/>
      <c r="AH22" s="42"/>
      <c r="AI22" s="105"/>
    </row>
    <row r="23" spans="3:35" ht="16.5" customHeight="1" x14ac:dyDescent="0.25">
      <c r="E23" s="106"/>
      <c r="H23" s="269"/>
      <c r="I23" s="270"/>
      <c r="J23" s="275"/>
      <c r="K23" s="276"/>
      <c r="N23" s="105"/>
      <c r="Z23" s="106"/>
      <c r="AB23" s="265">
        <f>IF(ISBLANK('Pivot tables'!V13),"",'Pivot tables'!V13)</f>
        <v>44896</v>
      </c>
      <c r="AC23" s="300">
        <f>IF(ISBLANK('Pivot tables'!W13),"",'Pivot tables'!W13)</f>
        <v>34421</v>
      </c>
      <c r="AD23" s="298" t="str">
        <f>IF(ISBLANK('Pivot tables'!V13),"",IF(OR(ISBLANK('Pivot tables'!X13),'Pivot tables'!X13=0),"NO","YES"))</f>
        <v>NO</v>
      </c>
      <c r="AE23" s="281" t="str">
        <f>IF(ISBLANK('Pivot tables'!W13),"",IF(OR(ISBLANK('Pivot tables'!X13),'Pivot tables'!X13=0),"Same as published",'Pivot tables'!X13))</f>
        <v>Same as published</v>
      </c>
      <c r="AF23" s="283" t="str">
        <f>IFERROR((AE23-AC23)/AE23,"")</f>
        <v/>
      </c>
      <c r="AG23" s="279"/>
      <c r="AH23" s="42"/>
      <c r="AI23" s="105"/>
    </row>
    <row r="24" spans="3:35" ht="16.5" customHeight="1" x14ac:dyDescent="0.25">
      <c r="E24" s="106"/>
      <c r="H24" s="265">
        <f>IF(ISBLANK('Summary table'!G10),"",'Summary table'!G10)</f>
        <v>44896</v>
      </c>
      <c r="I24" s="266"/>
      <c r="J24" s="271"/>
      <c r="K24" s="272"/>
      <c r="N24" s="105"/>
      <c r="Z24" s="106"/>
      <c r="AB24" s="269"/>
      <c r="AC24" s="301"/>
      <c r="AD24" s="299"/>
      <c r="AE24" s="282"/>
      <c r="AF24" s="284"/>
      <c r="AG24" s="280"/>
      <c r="AH24" s="78"/>
      <c r="AI24" s="105"/>
    </row>
    <row r="25" spans="3:35" ht="16.5" customHeight="1" x14ac:dyDescent="0.25">
      <c r="E25" s="106"/>
      <c r="H25" s="267"/>
      <c r="I25" s="268"/>
      <c r="J25" s="273"/>
      <c r="K25" s="274"/>
      <c r="N25" s="105"/>
      <c r="Z25" s="106"/>
      <c r="AB25" s="75"/>
      <c r="AC25" s="44"/>
      <c r="AD25" s="43"/>
      <c r="AE25" s="42"/>
      <c r="AF25" s="76"/>
      <c r="AI25" s="105"/>
    </row>
    <row r="26" spans="3:35" ht="16.5" customHeight="1" x14ac:dyDescent="0.25">
      <c r="E26" s="106"/>
      <c r="H26" s="269"/>
      <c r="I26" s="270"/>
      <c r="J26" s="275"/>
      <c r="K26" s="276"/>
      <c r="N26" s="105"/>
      <c r="Z26" s="106"/>
      <c r="AB26" s="75"/>
      <c r="AC26" s="44"/>
      <c r="AD26" s="43"/>
      <c r="AE26" s="42"/>
      <c r="AF26" s="76"/>
      <c r="AI26" s="105"/>
    </row>
    <row r="27" spans="3:35" ht="10.5" customHeight="1" x14ac:dyDescent="0.25">
      <c r="E27" s="107"/>
      <c r="F27" s="108"/>
      <c r="G27" s="108"/>
      <c r="H27" s="108"/>
      <c r="I27" s="108"/>
      <c r="J27" s="108"/>
      <c r="K27" s="108"/>
      <c r="L27" s="108"/>
      <c r="M27" s="108"/>
      <c r="N27" s="109"/>
      <c r="Z27" s="107"/>
      <c r="AA27" s="108"/>
      <c r="AB27" s="112"/>
      <c r="AC27" s="113"/>
      <c r="AD27" s="114"/>
      <c r="AE27" s="115"/>
      <c r="AF27" s="116"/>
      <c r="AG27" s="108"/>
      <c r="AH27" s="108"/>
      <c r="AI27" s="109"/>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202"/>
      <c r="U49" s="202"/>
      <c r="V49" s="202"/>
      <c r="W49" s="202"/>
      <c r="X49" s="202"/>
      <c r="Y49" s="202"/>
      <c r="Z49" s="202"/>
      <c r="AA49" s="202"/>
      <c r="AB49" s="202"/>
      <c r="AC49" s="202"/>
      <c r="AD49" s="202"/>
      <c r="AF49" s="264" t="s">
        <v>163</v>
      </c>
      <c r="AG49" s="264"/>
      <c r="AH49" s="264"/>
      <c r="AI49" s="264"/>
    </row>
  </sheetData>
  <sheetProtection algorithmName="SHA-512" hashValue="LkWnu/LUtKmZIn/pG54wM7xyFWbmmaUUbggI0uVFGNZWJp/eFczeANPTp2hiD0V7dPmRAyQTnzjy0X0Zlx30lw==" saltValue="ktdiSIrjq8SlWtreci/isw==" spinCount="100000" sheet="1" objects="1" scenarios="1" selectLockedCells="1" pivotTables="0"/>
  <mergeCells count="48">
    <mergeCell ref="AE17:AE18"/>
    <mergeCell ref="AF17:AF18"/>
    <mergeCell ref="AF19:AF20"/>
    <mergeCell ref="AG21:AG22"/>
    <mergeCell ref="AG23:AG24"/>
    <mergeCell ref="AF23:AF24"/>
    <mergeCell ref="AE21:AE22"/>
    <mergeCell ref="AD17:AD18"/>
    <mergeCell ref="AC17:AC18"/>
    <mergeCell ref="AB17:AB18"/>
    <mergeCell ref="AD23:AD24"/>
    <mergeCell ref="AC23:AC24"/>
    <mergeCell ref="AB23:AB24"/>
    <mergeCell ref="AD21:AD22"/>
    <mergeCell ref="AC21:AC22"/>
    <mergeCell ref="AB21:AB22"/>
    <mergeCell ref="AB19:AB20"/>
    <mergeCell ref="AD19:AD20"/>
    <mergeCell ref="AC19:AC20"/>
    <mergeCell ref="A2:C6"/>
    <mergeCell ref="E2:AI3"/>
    <mergeCell ref="AG5:AI5"/>
    <mergeCell ref="AG6:AI6"/>
    <mergeCell ref="Z9:AI9"/>
    <mergeCell ref="E5:Z5"/>
    <mergeCell ref="E6:AB6"/>
    <mergeCell ref="E9:N9"/>
    <mergeCell ref="AE12:AE14"/>
    <mergeCell ref="AD12:AD14"/>
    <mergeCell ref="AC12:AC14"/>
    <mergeCell ref="AB12:AB14"/>
    <mergeCell ref="AF12:AG14"/>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8" sqref="O8:P8"/>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3" customWidth="1"/>
    <col min="9" max="11" width="15.28515625" customWidth="1"/>
    <col min="12" max="13" width="15.28515625" style="13" customWidth="1"/>
    <col min="14" max="14" width="20.5703125" style="13" customWidth="1"/>
    <col min="15" max="15" width="9" style="13" customWidth="1"/>
    <col min="16" max="18" width="9" customWidth="1"/>
  </cols>
  <sheetData>
    <row r="1" spans="1:16" ht="8.25" customHeight="1" x14ac:dyDescent="0.25">
      <c r="A1" s="289"/>
      <c r="B1" s="289"/>
      <c r="C1" s="289"/>
      <c r="D1" s="13"/>
      <c r="E1" s="13"/>
    </row>
    <row r="2" spans="1:16" ht="15" customHeight="1" x14ac:dyDescent="0.25">
      <c r="A2" s="289"/>
      <c r="B2" s="289"/>
      <c r="C2" s="289"/>
      <c r="D2" s="13"/>
      <c r="E2" s="13"/>
      <c r="F2" s="243" t="s">
        <v>122</v>
      </c>
      <c r="G2" s="243"/>
      <c r="H2" s="243"/>
      <c r="I2" s="243"/>
      <c r="J2" s="243"/>
      <c r="K2" s="243"/>
      <c r="L2" s="243"/>
      <c r="M2" s="243"/>
      <c r="N2" s="243"/>
    </row>
    <row r="3" spans="1:16" ht="15" customHeight="1" x14ac:dyDescent="0.25">
      <c r="A3" s="289"/>
      <c r="B3" s="289"/>
      <c r="C3" s="289"/>
      <c r="D3" s="13"/>
      <c r="E3" s="13"/>
      <c r="F3" s="243"/>
      <c r="G3" s="243"/>
      <c r="H3" s="243"/>
      <c r="I3" s="243"/>
      <c r="J3" s="243"/>
      <c r="K3" s="243"/>
      <c r="L3" s="243"/>
      <c r="M3" s="243"/>
      <c r="N3" s="243"/>
    </row>
    <row r="4" spans="1:16" ht="6" customHeight="1" x14ac:dyDescent="0.25">
      <c r="A4" s="289"/>
      <c r="B4" s="289"/>
      <c r="C4" s="289"/>
      <c r="D4" s="13"/>
      <c r="E4" s="13"/>
      <c r="F4" s="243"/>
      <c r="G4" s="243"/>
      <c r="H4" s="243"/>
      <c r="I4" s="243"/>
      <c r="J4" s="243"/>
      <c r="K4" s="243"/>
      <c r="L4" s="243"/>
      <c r="M4" s="243"/>
      <c r="N4" s="243"/>
      <c r="O4" s="182"/>
    </row>
    <row r="5" spans="1:16" ht="8.25" customHeight="1" x14ac:dyDescent="0.25">
      <c r="A5" s="289"/>
      <c r="B5" s="289"/>
      <c r="C5" s="289"/>
      <c r="D5" s="13"/>
      <c r="E5" s="13"/>
      <c r="F5" s="1"/>
      <c r="G5" s="1"/>
      <c r="H5" s="10"/>
      <c r="I5" s="1"/>
      <c r="J5" s="1"/>
      <c r="O5" s="122"/>
    </row>
    <row r="6" spans="1:16" ht="51" x14ac:dyDescent="0.25">
      <c r="A6" s="13"/>
      <c r="F6" s="226" t="s">
        <v>25</v>
      </c>
      <c r="G6" s="226" t="s">
        <v>48</v>
      </c>
      <c r="H6" s="225" t="s">
        <v>104</v>
      </c>
      <c r="I6" s="226" t="s">
        <v>102</v>
      </c>
      <c r="J6" s="226" t="s">
        <v>123</v>
      </c>
      <c r="K6" s="226" t="s">
        <v>124</v>
      </c>
      <c r="L6" s="226" t="s">
        <v>24</v>
      </c>
      <c r="M6" s="226" t="s">
        <v>110</v>
      </c>
      <c r="N6" s="136" t="s">
        <v>111</v>
      </c>
    </row>
    <row r="7" spans="1:16" x14ac:dyDescent="0.25">
      <c r="A7" s="175" t="s">
        <v>22</v>
      </c>
      <c r="F7" s="221" t="s">
        <v>78</v>
      </c>
      <c r="G7" s="222">
        <v>44621</v>
      </c>
      <c r="H7" s="223">
        <v>96082</v>
      </c>
      <c r="I7" s="223">
        <v>96826</v>
      </c>
      <c r="J7" s="223">
        <v>96364</v>
      </c>
      <c r="K7" s="223">
        <v>97288</v>
      </c>
      <c r="L7" s="223">
        <v>99449</v>
      </c>
      <c r="M7" s="224">
        <v>97.4</v>
      </c>
      <c r="N7" s="123" t="str">
        <f>IFERROR(VLOOKUP(CONCATENATE($A$8,$A$12,G7,$A$10),'Analysis table'!$A:$O,15,FALSE),"")</f>
        <v>N</v>
      </c>
      <c r="O7" s="302"/>
      <c r="P7" s="302"/>
    </row>
    <row r="8" spans="1:16" x14ac:dyDescent="0.25">
      <c r="A8" s="191" t="s">
        <v>1</v>
      </c>
      <c r="F8" s="221"/>
      <c r="G8" s="222">
        <v>44713</v>
      </c>
      <c r="H8" s="223">
        <v>74915</v>
      </c>
      <c r="I8" s="223">
        <v>75585</v>
      </c>
      <c r="J8" s="223">
        <v>75154</v>
      </c>
      <c r="K8" s="223">
        <v>76016</v>
      </c>
      <c r="L8" s="223">
        <v>77293</v>
      </c>
      <c r="M8" s="224">
        <v>97.8</v>
      </c>
      <c r="N8" s="123" t="str">
        <f>IFERROR(VLOOKUP(CONCATENATE($A$8,$A$12,G8,$A$10),'Analysis table'!$A:$O,15,FALSE),"")</f>
        <v>N</v>
      </c>
      <c r="O8" s="302" t="s">
        <v>46</v>
      </c>
      <c r="P8" s="302"/>
    </row>
    <row r="9" spans="1:16" x14ac:dyDescent="0.25">
      <c r="A9" s="175" t="s">
        <v>86</v>
      </c>
      <c r="F9" s="221"/>
      <c r="G9" s="222">
        <v>44805</v>
      </c>
      <c r="H9" s="223">
        <v>30189</v>
      </c>
      <c r="I9" s="223">
        <v>30500</v>
      </c>
      <c r="J9" s="223">
        <v>30332</v>
      </c>
      <c r="K9" s="223">
        <v>30668</v>
      </c>
      <c r="L9" s="223">
        <v>30820</v>
      </c>
      <c r="M9" s="224">
        <v>99</v>
      </c>
      <c r="N9" s="123" t="str">
        <f>IFERROR(VLOOKUP(CONCATENATE($A$8,$A$12,G9,$A$10),'Analysis table'!$A:$O,15,FALSE),"")</f>
        <v>N</v>
      </c>
      <c r="O9" s="302" t="s">
        <v>92</v>
      </c>
      <c r="P9" s="302"/>
    </row>
    <row r="10" spans="1:16" x14ac:dyDescent="0.25">
      <c r="A10" s="191" t="s">
        <v>0</v>
      </c>
      <c r="F10" s="221"/>
      <c r="G10" s="222">
        <v>44896</v>
      </c>
      <c r="H10" s="223">
        <v>33933</v>
      </c>
      <c r="I10" s="223">
        <v>34421</v>
      </c>
      <c r="J10" s="223">
        <v>33885</v>
      </c>
      <c r="K10" s="223">
        <v>34957</v>
      </c>
      <c r="L10" s="223">
        <v>34397</v>
      </c>
      <c r="M10" s="224">
        <v>100.1</v>
      </c>
      <c r="N10" s="123" t="str">
        <f>IFERROR(VLOOKUP(CONCATENATE($A$8,$A$12,G10,$A$10),'Analysis table'!$A:$O,15,FALSE),"")</f>
        <v>Y</v>
      </c>
      <c r="O10" s="13" t="str">
        <f>IFERROR(VLOOKUP(CONCATENATE($A$8,$A$12,H10,$A$10),'Analysis table'!$A:$O,15,FALSE),"")</f>
        <v/>
      </c>
    </row>
    <row r="11" spans="1:16" x14ac:dyDescent="0.25">
      <c r="A11" s="175" t="s">
        <v>25</v>
      </c>
      <c r="H11"/>
      <c r="L11"/>
      <c r="M11"/>
      <c r="N11" s="122" t="str">
        <f>IFERROR(VLOOKUP(CONCATENATE($A$8,$A$12,G11,$A$10),'Analysis table'!$A:$O,15,FALSE),"")</f>
        <v/>
      </c>
      <c r="O11" s="13" t="str">
        <f>IFERROR(VLOOKUP(CONCATENATE($A$8,$A$12,H11,$A$10),'Analysis table'!$A:$O,15,FALSE),"")</f>
        <v/>
      </c>
    </row>
    <row r="12" spans="1:16" x14ac:dyDescent="0.25">
      <c r="A12" s="191" t="s">
        <v>78</v>
      </c>
      <c r="H12"/>
      <c r="L12"/>
      <c r="M12"/>
      <c r="N12" s="122" t="str">
        <f>IFERROR(VLOOKUP(CONCATENATE($A$8,$A$12,G12,$A$10),'Analysis table'!$A:$O,15,FALSE),"")</f>
        <v/>
      </c>
      <c r="O12" s="13" t="str">
        <f>IFERROR(VLOOKUP(CONCATENATE($A$8,$A$12,H12,$A$10),'Analysis table'!$A:$O,15,FALSE),"")</f>
        <v/>
      </c>
    </row>
    <row r="13" spans="1:16" x14ac:dyDescent="0.25">
      <c r="H13"/>
      <c r="L13"/>
      <c r="M13"/>
      <c r="N13" s="122" t="str">
        <f>IFERROR(VLOOKUP(CONCATENATE($A$8,$A$12,G13,$A$10),'Analysis table'!$A:$O,15,FALSE),"")</f>
        <v/>
      </c>
      <c r="O13" s="13" t="str">
        <f>IFERROR(VLOOKUP(CONCATENATE($A$8,$A$12,H13,$A$10),'Analysis table'!$A:$O,15,FALSE),"")</f>
        <v/>
      </c>
    </row>
    <row r="14" spans="1:16" x14ac:dyDescent="0.25">
      <c r="H14"/>
      <c r="L14"/>
      <c r="M14"/>
      <c r="N14" s="122" t="str">
        <f>IFERROR(VLOOKUP(CONCATENATE($A$8,$A$12,G14,$A$10),'Analysis table'!$A:$O,15,FALSE),"")</f>
        <v/>
      </c>
      <c r="O14" s="13" t="str">
        <f>IFERROR(VLOOKUP(CONCATENATE($A$8,$A$12,H14,$A$10),'Analysis table'!$A:$O,15,FALSE),"")</f>
        <v/>
      </c>
    </row>
    <row r="15" spans="1:16" x14ac:dyDescent="0.25">
      <c r="F15" s="117"/>
      <c r="G15" s="117"/>
      <c r="H15" s="117"/>
      <c r="I15" s="117"/>
      <c r="J15" s="117"/>
      <c r="K15" s="117"/>
      <c r="L15" s="117"/>
      <c r="M15" s="117"/>
      <c r="N15" s="117"/>
      <c r="O15" s="13" t="str">
        <f>IFERROR(VLOOKUP(CONCATENATE($A$8,$A$12,#REF!,$A$10),'Analysis table'!$A:$O,15,FALSE),"")</f>
        <v/>
      </c>
    </row>
    <row r="16" spans="1:16" x14ac:dyDescent="0.25">
      <c r="F16" s="117"/>
      <c r="G16" s="117"/>
      <c r="H16" s="117"/>
      <c r="I16" s="117"/>
      <c r="J16" s="117"/>
      <c r="K16" s="117"/>
      <c r="L16" s="117"/>
      <c r="M16" s="117"/>
      <c r="N16" s="117"/>
      <c r="O16" s="13" t="str">
        <f>IFERROR(VLOOKUP(CONCATENATE($A$8,$A$12,H15,$A$10),'Analysis table'!$A:$O,15,FALSE),"")</f>
        <v/>
      </c>
    </row>
    <row r="17" spans="6:15" x14ac:dyDescent="0.25">
      <c r="F17" s="117"/>
      <c r="G17" s="117"/>
      <c r="H17" s="117"/>
      <c r="I17" s="117"/>
      <c r="J17" s="117"/>
      <c r="K17" s="117"/>
      <c r="L17" s="117"/>
      <c r="M17" s="117"/>
      <c r="N17" s="117"/>
      <c r="O17" s="13" t="str">
        <f>IFERROR(VLOOKUP(CONCATENATE($A$8,$A$12,H16,$A$10),'Analysis table'!$A:$O,15,FALSE),"")</f>
        <v/>
      </c>
    </row>
    <row r="18" spans="6:15" x14ac:dyDescent="0.25">
      <c r="F18" s="117"/>
      <c r="G18" s="117"/>
      <c r="H18" s="117"/>
      <c r="I18" s="117"/>
      <c r="J18" s="117"/>
      <c r="K18" s="117"/>
      <c r="L18" s="117"/>
      <c r="M18" s="117"/>
      <c r="N18" s="117"/>
      <c r="O18" s="13" t="str">
        <f>IFERROR(VLOOKUP(CONCATENATE($A$8,$A$12,H17,$A$10),'Analysis table'!$A:$O,15,FALSE),"")</f>
        <v/>
      </c>
    </row>
    <row r="19" spans="6:15" x14ac:dyDescent="0.25">
      <c r="F19" s="117"/>
      <c r="G19" s="117"/>
      <c r="H19" s="117"/>
      <c r="I19" s="117"/>
      <c r="J19" s="117"/>
      <c r="K19" s="117"/>
      <c r="L19" s="117"/>
      <c r="M19" s="117"/>
      <c r="N19" s="117"/>
      <c r="O19" s="13" t="str">
        <f>IFERROR(VLOOKUP(CONCATENATE($A$8,$A$12,H18,$A$10),'Analysis table'!$A:$O,15,FALSE),"")</f>
        <v/>
      </c>
    </row>
    <row r="20" spans="6:15" x14ac:dyDescent="0.25">
      <c r="F20" s="117"/>
      <c r="G20" s="117"/>
      <c r="H20" s="117"/>
      <c r="I20" s="117"/>
      <c r="J20" s="117"/>
      <c r="K20" s="117"/>
      <c r="L20" s="117"/>
      <c r="M20" s="117"/>
      <c r="N20" s="117"/>
      <c r="O20" s="13" t="str">
        <f>IFERROR(VLOOKUP(CONCATENATE($A$8,$A$12,H19,$A$10),'Analysis table'!$A:$O,15,FALSE),"")</f>
        <v/>
      </c>
    </row>
    <row r="21" spans="6:15" x14ac:dyDescent="0.25">
      <c r="F21" s="117"/>
      <c r="G21" s="117"/>
      <c r="H21" s="117"/>
      <c r="I21" s="117"/>
      <c r="J21" s="117"/>
      <c r="K21" s="117"/>
      <c r="L21" s="117"/>
      <c r="M21" s="117"/>
      <c r="N21" s="117"/>
      <c r="O21" s="13" t="str">
        <f>IFERROR(VLOOKUP(CONCATENATE($A$8,$A$12,H20,$A$10),'Analysis table'!$A:$O,15,FALSE),"")</f>
        <v/>
      </c>
    </row>
    <row r="22" spans="6:15" x14ac:dyDescent="0.25">
      <c r="F22" s="117"/>
      <c r="G22" s="117"/>
      <c r="H22" s="117"/>
      <c r="I22" s="117"/>
      <c r="J22" s="117"/>
      <c r="K22" s="117"/>
      <c r="L22" s="117"/>
      <c r="M22" s="117"/>
      <c r="N22" s="117"/>
      <c r="O22" s="13" t="str">
        <f>IFERROR(VLOOKUP(CONCATENATE($A$8,$A$12,H21,$A$10),'Analysis table'!$A:$O,15,FALSE),"")</f>
        <v/>
      </c>
    </row>
    <row r="23" spans="6:15" x14ac:dyDescent="0.25">
      <c r="F23" s="117"/>
      <c r="G23" s="117"/>
      <c r="H23" s="117"/>
      <c r="I23" s="117"/>
      <c r="J23" s="117"/>
      <c r="K23" s="117"/>
      <c r="L23" s="117"/>
      <c r="M23" s="117"/>
      <c r="N23" s="117"/>
      <c r="O23" s="13" t="str">
        <f>IFERROR(VLOOKUP(CONCATENATE($A$8,$A$12,H22,$A$10),'Analysis table'!$A:$O,15,FALSE),"")</f>
        <v/>
      </c>
    </row>
    <row r="24" spans="6:15" x14ac:dyDescent="0.25">
      <c r="F24" s="117"/>
      <c r="G24" s="117"/>
      <c r="H24" s="117"/>
      <c r="I24" s="117"/>
      <c r="J24" s="117"/>
      <c r="K24" s="117"/>
      <c r="L24" s="117"/>
      <c r="M24" s="117"/>
      <c r="N24" s="117"/>
      <c r="O24" s="13" t="str">
        <f>IFERROR(VLOOKUP(CONCATENATE($A$8,$A$12,H23,$A$10),'Analysis table'!$A:$O,15,FALSE),"")</f>
        <v/>
      </c>
    </row>
    <row r="25" spans="6:15" x14ac:dyDescent="0.25">
      <c r="F25" s="117"/>
      <c r="G25" s="117"/>
      <c r="H25" s="117"/>
      <c r="I25" s="117"/>
      <c r="J25" s="117"/>
      <c r="K25" s="117"/>
      <c r="L25" s="117"/>
      <c r="M25" s="117"/>
      <c r="N25" s="117"/>
      <c r="O25" s="13" t="str">
        <f>IFERROR(VLOOKUP(CONCATENATE($A$8,$A$12,H24,$A$10),'Analysis table'!$A:$O,15,FALSE),"")</f>
        <v/>
      </c>
    </row>
    <row r="26" spans="6:15" x14ac:dyDescent="0.25">
      <c r="F26" s="117"/>
      <c r="G26" s="117"/>
      <c r="H26" s="117"/>
      <c r="I26" s="117"/>
      <c r="J26" s="117"/>
      <c r="K26" s="117"/>
      <c r="L26" s="117"/>
      <c r="M26" s="117"/>
      <c r="N26" s="117"/>
      <c r="O26" s="13" t="str">
        <f>IFERROR(VLOOKUP(CONCATENATE($A$8,$A$12,H25,$A$10),'Analysis table'!$A:$O,15,FALSE),"")</f>
        <v/>
      </c>
    </row>
    <row r="27" spans="6:15" x14ac:dyDescent="0.25">
      <c r="F27" s="117"/>
      <c r="G27" s="117"/>
      <c r="H27" s="117"/>
      <c r="I27" s="117"/>
      <c r="J27" s="117"/>
      <c r="K27" s="117"/>
      <c r="L27" s="117"/>
      <c r="M27" s="117"/>
      <c r="N27" s="117"/>
      <c r="O27" s="13" t="str">
        <f>IFERROR(VLOOKUP(CONCATENATE($A$8,$A$12,H26,$A$10),'Analysis table'!$A:$O,15,FALSE),"")</f>
        <v/>
      </c>
    </row>
    <row r="28" spans="6:15" x14ac:dyDescent="0.25">
      <c r="F28" s="117"/>
      <c r="G28" s="117"/>
      <c r="H28" s="117"/>
      <c r="I28" s="117"/>
      <c r="J28" s="117"/>
      <c r="K28" s="117"/>
      <c r="L28" s="117"/>
      <c r="M28" s="117"/>
      <c r="N28" s="117"/>
      <c r="O28" s="13" t="str">
        <f>IFERROR(VLOOKUP(CONCATENATE($A$8,$A$12,H27,$A$10),'Analysis table'!$A:$O,15,FALSE),"")</f>
        <v/>
      </c>
    </row>
    <row r="29" spans="6:15" x14ac:dyDescent="0.25">
      <c r="F29" s="117"/>
      <c r="G29" s="117"/>
      <c r="H29" s="117"/>
      <c r="I29" s="117"/>
      <c r="J29" s="117"/>
      <c r="K29" s="117"/>
      <c r="L29" s="117"/>
      <c r="M29" s="117"/>
      <c r="N29" s="117"/>
      <c r="O29" s="13" t="str">
        <f>IFERROR(VLOOKUP(CONCATENATE($A$8,$A$12,H28,$A$10),'Analysis table'!$A:$O,15,FALSE),"")</f>
        <v/>
      </c>
    </row>
    <row r="30" spans="6:15" x14ac:dyDescent="0.25">
      <c r="F30" s="117"/>
      <c r="G30" s="117"/>
      <c r="H30" s="122"/>
      <c r="I30" s="117"/>
      <c r="J30" s="117"/>
      <c r="K30" s="117"/>
      <c r="L30" s="122"/>
      <c r="M30" s="122"/>
      <c r="N30" s="117"/>
      <c r="O30" s="13" t="str">
        <f>IFERROR(VLOOKUP(CONCATENATE($A$8,$A$12,H29,$A$10),'Analysis table'!$A:$O,15,FALSE),"")</f>
        <v/>
      </c>
    </row>
    <row r="31" spans="6:15" x14ac:dyDescent="0.25">
      <c r="F31" s="117"/>
      <c r="G31" s="178"/>
      <c r="H31" s="179"/>
      <c r="I31" s="178"/>
      <c r="J31" s="178"/>
      <c r="K31" s="178"/>
      <c r="L31" s="179"/>
      <c r="M31" s="122"/>
      <c r="N31" s="117"/>
      <c r="O31"/>
    </row>
    <row r="32" spans="6:15" x14ac:dyDescent="0.25">
      <c r="F32" s="124"/>
      <c r="G32" s="125" t="s">
        <v>48</v>
      </c>
      <c r="H32" s="125" t="s">
        <v>104</v>
      </c>
      <c r="I32" s="126" t="s">
        <v>102</v>
      </c>
      <c r="J32" s="125" t="s">
        <v>110</v>
      </c>
      <c r="K32" s="126" t="s">
        <v>24</v>
      </c>
      <c r="L32" s="126"/>
      <c r="M32" s="127"/>
      <c r="N32" s="122"/>
      <c r="O32"/>
    </row>
    <row r="33" spans="6:15" x14ac:dyDescent="0.25">
      <c r="F33" s="124"/>
      <c r="G33" s="128">
        <f t="shared" ref="G33" si="0">IF(ISBLANK(G7),"",G7)</f>
        <v>44621</v>
      </c>
      <c r="H33" s="126">
        <f>IF(ISBLANK(H7),"",H7)</f>
        <v>96082</v>
      </c>
      <c r="I33" s="125">
        <f>IF(ISBLANK(I7),"",I7)</f>
        <v>96826</v>
      </c>
      <c r="J33" s="129">
        <f>IF(M7="",NA(),M7/100)</f>
        <v>0.97400000000000009</v>
      </c>
      <c r="K33" s="125">
        <f>IF(ISBLANK(L7),"",L7)</f>
        <v>99449</v>
      </c>
      <c r="L33" s="126"/>
      <c r="M33" s="127"/>
      <c r="N33" s="117"/>
    </row>
    <row r="34" spans="6:15" x14ac:dyDescent="0.25">
      <c r="F34" s="124"/>
      <c r="G34" s="128">
        <f t="shared" ref="G34:I34" si="1">IF(ISBLANK(G8),"",G8)</f>
        <v>44713</v>
      </c>
      <c r="H34" s="126">
        <f t="shared" si="1"/>
        <v>74915</v>
      </c>
      <c r="I34" s="125">
        <f t="shared" si="1"/>
        <v>75585</v>
      </c>
      <c r="J34" s="129">
        <f t="shared" ref="J34:J36" si="2">IF(M8="",NA(),M8/100)</f>
        <v>0.97799999999999998</v>
      </c>
      <c r="K34" s="125">
        <f t="shared" ref="K34:K36" si="3">IF(ISBLANK(L8),"",L8)</f>
        <v>77293</v>
      </c>
      <c r="L34" s="126"/>
      <c r="M34" s="127"/>
      <c r="N34" s="117"/>
      <c r="O34"/>
    </row>
    <row r="35" spans="6:15" x14ac:dyDescent="0.25">
      <c r="F35" s="124"/>
      <c r="G35" s="128">
        <f t="shared" ref="G35:I35" si="4">IF(ISBLANK(G9),"",G9)</f>
        <v>44805</v>
      </c>
      <c r="H35" s="126">
        <f t="shared" si="4"/>
        <v>30189</v>
      </c>
      <c r="I35" s="125">
        <f t="shared" si="4"/>
        <v>30500</v>
      </c>
      <c r="J35" s="129">
        <f t="shared" si="2"/>
        <v>0.99</v>
      </c>
      <c r="K35" s="125">
        <f t="shared" si="3"/>
        <v>30820</v>
      </c>
      <c r="L35" s="126"/>
      <c r="M35" s="127"/>
      <c r="N35" s="117"/>
      <c r="O35"/>
    </row>
    <row r="36" spans="6:15" x14ac:dyDescent="0.25">
      <c r="F36" s="124"/>
      <c r="G36" s="128">
        <f t="shared" ref="G36:I36" si="5">IF(ISBLANK(G10),"",G10)</f>
        <v>44896</v>
      </c>
      <c r="H36" s="126">
        <f t="shared" si="5"/>
        <v>33933</v>
      </c>
      <c r="I36" s="125">
        <f t="shared" si="5"/>
        <v>34421</v>
      </c>
      <c r="J36" s="129">
        <f t="shared" si="2"/>
        <v>1.0009999999999999</v>
      </c>
      <c r="K36" s="125">
        <f t="shared" si="3"/>
        <v>34397</v>
      </c>
      <c r="L36" s="126"/>
      <c r="M36" s="127"/>
      <c r="N36" s="117"/>
      <c r="O36"/>
    </row>
    <row r="37" spans="6:15" ht="15" customHeight="1" x14ac:dyDescent="0.25">
      <c r="F37" s="117"/>
      <c r="G37" s="125"/>
      <c r="H37" s="126"/>
      <c r="I37" s="125"/>
      <c r="J37" s="125"/>
      <c r="K37" s="125"/>
      <c r="L37" s="126"/>
      <c r="M37" s="122"/>
      <c r="N37" s="117"/>
      <c r="O37"/>
    </row>
    <row r="38" spans="6:15" ht="15.75" customHeight="1" x14ac:dyDescent="0.25">
      <c r="F38" s="117"/>
      <c r="G38" s="117"/>
      <c r="H38" s="122"/>
      <c r="I38" s="117"/>
      <c r="J38" s="117"/>
      <c r="K38" s="117"/>
      <c r="L38" s="122"/>
      <c r="M38" s="122"/>
      <c r="N38" s="122"/>
      <c r="O38"/>
    </row>
    <row r="39" spans="6:15" ht="8.25" customHeight="1" x14ac:dyDescent="0.25">
      <c r="F39" s="117"/>
      <c r="G39" s="117"/>
      <c r="H39" s="122"/>
      <c r="I39" s="117"/>
      <c r="J39" s="117"/>
      <c r="K39" s="117"/>
      <c r="L39" s="122"/>
      <c r="M39" s="122"/>
      <c r="N39" s="122"/>
    </row>
    <row r="40" spans="6:15" ht="15.75" customHeight="1" x14ac:dyDescent="0.25">
      <c r="F40" s="117"/>
      <c r="G40" s="117"/>
      <c r="H40" s="122"/>
      <c r="I40" s="117"/>
      <c r="J40" s="117"/>
      <c r="K40" s="117"/>
      <c r="L40" s="122"/>
      <c r="M40" s="122"/>
      <c r="N40" s="122"/>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203" t="s">
        <v>163</v>
      </c>
    </row>
    <row r="46" spans="6:15" ht="15" customHeight="1" x14ac:dyDescent="0.25">
      <c r="J46" s="183"/>
      <c r="L46" s="204"/>
    </row>
  </sheetData>
  <sheetProtection algorithmName="SHA-512" hashValue="w7z17mNlTu0RrQc3yBixkga3Z/qAUFmlaJry0uq8IYqS6PVfF1T8VAQgWMldpugrhE7VYqwJrjAaZEvN04XfHw==" saltValue="RbY/0XMfGlzE3L/jC5w3zw==" spinCount="100000" sheet="1" objects="1" scenarios="1" selectLockedCells="1" pivotTables="0"/>
  <mergeCells count="5">
    <mergeCell ref="A1:C5"/>
    <mergeCell ref="F2:N4"/>
    <mergeCell ref="O7:P7"/>
    <mergeCell ref="O8:P8"/>
    <mergeCell ref="O9:P9"/>
  </mergeCells>
  <conditionalFormatting sqref="O10:O30 N7:N14">
    <cfRule type="cellIs" dxfId="41" priority="13" operator="equal">
      <formula>"N"</formula>
    </cfRule>
  </conditionalFormatting>
  <conditionalFormatting pivot="1" sqref="M7:M10">
    <cfRule type="cellIs" dxfId="40" priority="2" operator="greaterThan">
      <formula>105</formula>
    </cfRule>
  </conditionalFormatting>
  <conditionalFormatting pivot="1" sqref="M7:M10">
    <cfRule type="cellIs" dxfId="39"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43" t="s">
        <v>126</v>
      </c>
      <c r="C2" s="243"/>
      <c r="D2" s="243"/>
      <c r="E2" s="243"/>
      <c r="F2" s="243"/>
      <c r="G2" s="243"/>
      <c r="H2" s="243"/>
      <c r="I2" s="243"/>
      <c r="J2" s="243"/>
      <c r="K2" s="243"/>
      <c r="L2" s="243"/>
      <c r="M2" s="243"/>
      <c r="N2" s="243"/>
      <c r="O2" s="243"/>
    </row>
    <row r="3" spans="2:17" ht="15" customHeight="1" x14ac:dyDescent="0.25">
      <c r="B3" s="243"/>
      <c r="C3" s="243"/>
      <c r="D3" s="243"/>
      <c r="E3" s="243"/>
      <c r="F3" s="243"/>
      <c r="G3" s="243"/>
      <c r="H3" s="243"/>
      <c r="I3" s="243"/>
      <c r="J3" s="243"/>
      <c r="K3" s="243"/>
      <c r="L3" s="243"/>
      <c r="M3" s="243"/>
      <c r="N3" s="243"/>
      <c r="O3" s="243"/>
    </row>
    <row r="4" spans="2:17" ht="6" customHeight="1" x14ac:dyDescent="0.25">
      <c r="B4" s="243"/>
      <c r="C4" s="243"/>
      <c r="D4" s="243"/>
      <c r="E4" s="243"/>
      <c r="F4" s="243"/>
      <c r="G4" s="243"/>
      <c r="H4" s="243"/>
      <c r="I4" s="243"/>
      <c r="J4" s="243"/>
      <c r="K4" s="243"/>
      <c r="L4" s="243"/>
      <c r="M4" s="243"/>
      <c r="N4" s="243"/>
      <c r="O4" s="243"/>
    </row>
    <row r="5" spans="2:17" hidden="1" x14ac:dyDescent="0.25">
      <c r="E5" s="310"/>
      <c r="F5" s="310"/>
      <c r="G5" s="310"/>
      <c r="H5" s="310"/>
    </row>
    <row r="6" spans="2:17" ht="15.75" hidden="1" thickBot="1" x14ac:dyDescent="0.3"/>
    <row r="7" spans="2:17" ht="15" hidden="1" customHeight="1" x14ac:dyDescent="0.25">
      <c r="E7" s="311" t="s">
        <v>93</v>
      </c>
      <c r="F7" s="312"/>
      <c r="G7" s="312"/>
      <c r="H7" s="313"/>
    </row>
    <row r="8" spans="2:17" ht="15.75" hidden="1" thickBot="1" x14ac:dyDescent="0.3">
      <c r="E8" s="314"/>
      <c r="F8" s="315"/>
      <c r="G8" s="315"/>
      <c r="H8" s="316"/>
    </row>
    <row r="9" spans="2:17" hidden="1" x14ac:dyDescent="0.25">
      <c r="E9" s="1"/>
      <c r="F9" s="1"/>
      <c r="G9" s="1"/>
      <c r="H9" s="1"/>
    </row>
    <row r="10" spans="2:17" hidden="1" x14ac:dyDescent="0.25">
      <c r="E10" s="304" t="s">
        <v>40</v>
      </c>
      <c r="F10" s="305"/>
      <c r="G10" s="306"/>
      <c r="H10" s="91">
        <v>118</v>
      </c>
    </row>
    <row r="11" spans="2:17" ht="15" hidden="1" customHeight="1" x14ac:dyDescent="0.25">
      <c r="E11" s="307" t="s">
        <v>47</v>
      </c>
      <c r="F11" s="308"/>
      <c r="G11" s="309"/>
      <c r="H11" s="29">
        <f>VLOOKUP($H$10,'Data validation'!$E:$K,7,0)</f>
        <v>45170</v>
      </c>
    </row>
    <row r="12" spans="2:17" hidden="1" x14ac:dyDescent="0.25">
      <c r="E12" s="12"/>
      <c r="F12" s="12"/>
      <c r="G12" s="12"/>
      <c r="H12" s="11"/>
    </row>
    <row r="13" spans="2:17" ht="12" customHeight="1" x14ac:dyDescent="0.25">
      <c r="C13" s="1"/>
      <c r="D13" s="1"/>
      <c r="E13" s="1"/>
      <c r="F13" s="1"/>
      <c r="G13" s="1"/>
    </row>
    <row r="14" spans="2:17" ht="18" x14ac:dyDescent="0.25">
      <c r="B14" s="231" t="s">
        <v>83</v>
      </c>
      <c r="C14" s="231"/>
      <c r="D14" s="231"/>
      <c r="E14" s="231"/>
      <c r="F14" s="231"/>
      <c r="G14" s="231"/>
      <c r="H14" s="231"/>
      <c r="I14" s="231"/>
      <c r="J14" s="231"/>
      <c r="K14" s="231"/>
      <c r="L14" s="231"/>
      <c r="M14" s="231"/>
      <c r="N14" s="231"/>
      <c r="O14" s="231"/>
    </row>
    <row r="15" spans="2:17" ht="15" customHeight="1" x14ac:dyDescent="0.25">
      <c r="B15" s="117"/>
      <c r="C15" s="117"/>
      <c r="D15" s="117"/>
      <c r="E15" s="117"/>
      <c r="F15" s="117"/>
      <c r="G15" s="117"/>
      <c r="H15" s="117"/>
      <c r="I15" s="117"/>
      <c r="J15" s="117"/>
      <c r="K15" s="117"/>
      <c r="N15" s="117"/>
      <c r="P15" s="303" t="s">
        <v>90</v>
      </c>
      <c r="Q15" s="303"/>
    </row>
    <row r="16" spans="2:17" ht="15.75" customHeight="1" x14ac:dyDescent="0.25">
      <c r="B16" s="117"/>
      <c r="C16" s="145" t="s">
        <v>39</v>
      </c>
      <c r="D16" s="146">
        <f>$H$10-7</f>
        <v>111</v>
      </c>
      <c r="E16" s="146">
        <f>$H$10-6</f>
        <v>112</v>
      </c>
      <c r="F16" s="146">
        <f>$H$10-5</f>
        <v>113</v>
      </c>
      <c r="G16" s="146">
        <f>$H$10-4</f>
        <v>114</v>
      </c>
      <c r="H16" s="146">
        <f>$H$10-3</f>
        <v>115</v>
      </c>
      <c r="I16" s="146">
        <f>$H$10-2</f>
        <v>116</v>
      </c>
      <c r="J16" s="146">
        <f>$H$10-1</f>
        <v>117</v>
      </c>
      <c r="K16" s="146">
        <f>$H$10</f>
        <v>118</v>
      </c>
      <c r="N16" s="117"/>
      <c r="O16" s="117"/>
      <c r="P16" s="303" t="s">
        <v>92</v>
      </c>
      <c r="Q16" s="303"/>
    </row>
    <row r="17" spans="2:16" ht="15" customHeight="1" x14ac:dyDescent="0.25">
      <c r="B17" s="117"/>
      <c r="C17" s="145" t="s">
        <v>81</v>
      </c>
      <c r="D17" s="147">
        <f>VLOOKUP(D$16,'Data validation'!$E:$K,4,FALSE)</f>
        <v>44621</v>
      </c>
      <c r="E17" s="147">
        <f>VLOOKUP(E$16,'Data validation'!$E:$K,4,FALSE)</f>
        <v>44713</v>
      </c>
      <c r="F17" s="147">
        <f>VLOOKUP(F$16,'Data validation'!$E:$K,4,FALSE)</f>
        <v>44805</v>
      </c>
      <c r="G17" s="147">
        <f>VLOOKUP(G$16,'Data validation'!$E:$K,4,FALSE)</f>
        <v>44896</v>
      </c>
      <c r="H17" s="147">
        <f>VLOOKUP(H$16,'Data validation'!$E:$K,4,FALSE)</f>
        <v>44986</v>
      </c>
      <c r="I17" s="147">
        <f>VLOOKUP(I$16,'Data validation'!$E:$K,4,FALSE)</f>
        <v>45078</v>
      </c>
      <c r="J17" s="147">
        <f>VLOOKUP(J$16,'Data validation'!$E:$K,4,FALSE)</f>
        <v>45170</v>
      </c>
      <c r="K17" s="147">
        <f>VLOOKUP(K$16,'Data validation'!$E:$K,4,FALSE)</f>
        <v>45261</v>
      </c>
      <c r="L17" s="117"/>
      <c r="M17" s="117"/>
      <c r="N17" s="117"/>
      <c r="O17" s="117"/>
    </row>
    <row r="18" spans="2:16" ht="15" customHeight="1" thickBot="1" x14ac:dyDescent="0.3">
      <c r="B18" s="117"/>
      <c r="C18" s="145" t="s">
        <v>82</v>
      </c>
      <c r="D18" s="148">
        <f>VLOOKUP(D$16,'Data validation'!$E:$K,7,FALSE)</f>
        <v>44531</v>
      </c>
      <c r="E18" s="148">
        <f>VLOOKUP(E$16,'Data validation'!$E:$K,7,FALSE)</f>
        <v>44621</v>
      </c>
      <c r="F18" s="148">
        <f>VLOOKUP(F$16,'Data validation'!$E:$K,7,FALSE)</f>
        <v>44713</v>
      </c>
      <c r="G18" s="148">
        <f>VLOOKUP(G$16,'Data validation'!$E:$K,7,FALSE)</f>
        <v>44805</v>
      </c>
      <c r="H18" s="148">
        <f>VLOOKUP(H$16,'Data validation'!$E:$K,7,FALSE)</f>
        <v>44896</v>
      </c>
      <c r="I18" s="148">
        <f>VLOOKUP(I$16,'Data validation'!$E:$K,7,FALSE)</f>
        <v>44986</v>
      </c>
      <c r="J18" s="148">
        <f>VLOOKUP(J$16,'Data validation'!$E:$K,7,FALSE)</f>
        <v>45078</v>
      </c>
      <c r="K18" s="148">
        <f>VLOOKUP(K$16,'Data validation'!$E:$K,7,FALSE)</f>
        <v>45170</v>
      </c>
      <c r="L18" s="117"/>
      <c r="M18" s="117"/>
      <c r="N18" s="117"/>
      <c r="O18" s="117"/>
    </row>
    <row r="19" spans="2:16" ht="25.5" customHeight="1" x14ac:dyDescent="0.25">
      <c r="B19" s="326" t="s">
        <v>38</v>
      </c>
      <c r="C19" s="149">
        <f>E18</f>
        <v>44621</v>
      </c>
      <c r="D19" s="150" t="s">
        <v>32</v>
      </c>
      <c r="E19" s="151" t="s">
        <v>31</v>
      </c>
      <c r="F19" s="151" t="s">
        <v>120</v>
      </c>
      <c r="G19" s="151" t="s">
        <v>121</v>
      </c>
      <c r="H19" s="152" t="s">
        <v>24</v>
      </c>
      <c r="I19" s="153"/>
      <c r="J19" s="153"/>
      <c r="K19" s="154"/>
      <c r="L19" s="117"/>
      <c r="M19" s="117"/>
      <c r="N19" s="117"/>
      <c r="O19" s="117"/>
    </row>
    <row r="20" spans="2:16" ht="25.5" customHeight="1" x14ac:dyDescent="0.25">
      <c r="B20" s="327"/>
      <c r="C20" s="155">
        <f>F18</f>
        <v>44713</v>
      </c>
      <c r="D20" s="156"/>
      <c r="E20" s="157" t="s">
        <v>32</v>
      </c>
      <c r="F20" s="157" t="s">
        <v>31</v>
      </c>
      <c r="G20" s="157" t="s">
        <v>120</v>
      </c>
      <c r="H20" s="157" t="s">
        <v>121</v>
      </c>
      <c r="I20" s="158" t="s">
        <v>24</v>
      </c>
      <c r="J20" s="159"/>
      <c r="K20" s="160"/>
      <c r="L20" s="117"/>
      <c r="M20" s="117"/>
      <c r="N20" s="117"/>
      <c r="O20" s="117"/>
    </row>
    <row r="21" spans="2:16" ht="25.5" customHeight="1" x14ac:dyDescent="0.25">
      <c r="B21" s="327"/>
      <c r="C21" s="155">
        <f>G18</f>
        <v>44805</v>
      </c>
      <c r="D21" s="161"/>
      <c r="E21" s="159"/>
      <c r="F21" s="157" t="s">
        <v>32</v>
      </c>
      <c r="G21" s="157" t="s">
        <v>31</v>
      </c>
      <c r="H21" s="157" t="s">
        <v>120</v>
      </c>
      <c r="I21" s="157" t="s">
        <v>121</v>
      </c>
      <c r="J21" s="158" t="s">
        <v>24</v>
      </c>
      <c r="K21" s="160"/>
      <c r="L21" s="117"/>
      <c r="M21" s="117"/>
      <c r="N21" s="117"/>
      <c r="O21" s="117"/>
    </row>
    <row r="22" spans="2:16" ht="25.5" customHeight="1" thickBot="1" x14ac:dyDescent="0.3">
      <c r="B22" s="328"/>
      <c r="C22" s="162">
        <f>H18</f>
        <v>44896</v>
      </c>
      <c r="D22" s="163"/>
      <c r="E22" s="164"/>
      <c r="F22" s="164"/>
      <c r="G22" s="165" t="s">
        <v>32</v>
      </c>
      <c r="H22" s="165" t="s">
        <v>31</v>
      </c>
      <c r="I22" s="165" t="s">
        <v>120</v>
      </c>
      <c r="J22" s="165" t="s">
        <v>121</v>
      </c>
      <c r="K22" s="166" t="s">
        <v>24</v>
      </c>
      <c r="L22" s="117"/>
      <c r="M22" s="117"/>
      <c r="N22" s="117"/>
      <c r="O22" s="117"/>
    </row>
    <row r="23" spans="2:16" ht="12" customHeight="1" x14ac:dyDescent="0.25">
      <c r="B23" s="117"/>
      <c r="C23" s="117"/>
      <c r="D23" s="117"/>
      <c r="E23" s="117"/>
      <c r="F23" s="117"/>
      <c r="G23" s="117"/>
      <c r="H23" s="117"/>
      <c r="I23" s="117"/>
      <c r="J23" s="117"/>
      <c r="K23" s="117"/>
      <c r="L23" s="117"/>
      <c r="M23" s="117"/>
      <c r="N23" s="117"/>
      <c r="O23" s="117"/>
    </row>
    <row r="24" spans="2:16" ht="18" x14ac:dyDescent="0.25">
      <c r="B24" s="231" t="s">
        <v>84</v>
      </c>
      <c r="C24" s="231"/>
      <c r="D24" s="231"/>
      <c r="E24" s="231"/>
      <c r="F24" s="231"/>
      <c r="G24" s="231"/>
      <c r="H24" s="231"/>
      <c r="I24" s="231"/>
      <c r="J24" s="231"/>
      <c r="K24" s="231"/>
      <c r="L24" s="231"/>
      <c r="M24" s="231"/>
      <c r="N24" s="231"/>
      <c r="O24" s="231"/>
      <c r="P24" s="90"/>
    </row>
    <row r="25" spans="2:16" ht="12" customHeight="1" x14ac:dyDescent="0.25">
      <c r="B25" s="117"/>
      <c r="C25" s="118"/>
      <c r="D25" s="118"/>
      <c r="E25" s="118"/>
      <c r="F25" s="118"/>
      <c r="G25" s="118"/>
      <c r="H25" s="118"/>
      <c r="I25" s="118"/>
      <c r="J25" s="118"/>
      <c r="K25" s="118"/>
      <c r="L25" s="118"/>
      <c r="M25" s="118"/>
      <c r="N25" s="118"/>
      <c r="O25" s="118"/>
      <c r="P25" s="30"/>
    </row>
    <row r="26" spans="2:16" x14ac:dyDescent="0.25">
      <c r="B26" s="117"/>
      <c r="C26" s="145" t="s">
        <v>39</v>
      </c>
      <c r="D26" s="167">
        <f>$H$10-11</f>
        <v>107</v>
      </c>
      <c r="E26" s="167">
        <f>$H$10-10</f>
        <v>108</v>
      </c>
      <c r="F26" s="167">
        <f>$H$10-9</f>
        <v>109</v>
      </c>
      <c r="G26" s="167">
        <f>$H$10-8</f>
        <v>110</v>
      </c>
      <c r="H26" s="146">
        <f>$H$10-7</f>
        <v>111</v>
      </c>
      <c r="I26" s="146">
        <f>$H$10-6</f>
        <v>112</v>
      </c>
      <c r="J26" s="146">
        <f>$H$10-5</f>
        <v>113</v>
      </c>
      <c r="K26" s="146">
        <f>$H$10-4</f>
        <v>114</v>
      </c>
      <c r="L26" s="146">
        <f>$H$10-3</f>
        <v>115</v>
      </c>
      <c r="M26" s="146">
        <f>$H$10-2</f>
        <v>116</v>
      </c>
      <c r="N26" s="146">
        <f>$H$10-1</f>
        <v>117</v>
      </c>
      <c r="O26" s="146">
        <f>$H$10</f>
        <v>118</v>
      </c>
      <c r="P26" s="30"/>
    </row>
    <row r="27" spans="2:16" x14ac:dyDescent="0.25">
      <c r="B27" s="117"/>
      <c r="C27" s="145" t="s">
        <v>81</v>
      </c>
      <c r="D27" s="147">
        <f>VLOOKUP(D$26,'Data validation'!$E:$K,4,FALSE)</f>
        <v>44256</v>
      </c>
      <c r="E27" s="147">
        <f>VLOOKUP(E$26,'Data validation'!$E:$K,4,FALSE)</f>
        <v>44348</v>
      </c>
      <c r="F27" s="147">
        <f>VLOOKUP(F$26,'Data validation'!$E:$K,4,FALSE)</f>
        <v>44440</v>
      </c>
      <c r="G27" s="147">
        <f>VLOOKUP(G$26,'Data validation'!$E:$K,4,FALSE)</f>
        <v>44531</v>
      </c>
      <c r="H27" s="147">
        <f>VLOOKUP(H$26,'Data validation'!$E:$K,4,FALSE)</f>
        <v>44621</v>
      </c>
      <c r="I27" s="147">
        <f>VLOOKUP(I$26,'Data validation'!$E:$K,4,FALSE)</f>
        <v>44713</v>
      </c>
      <c r="J27" s="147">
        <f>VLOOKUP(J$26,'Data validation'!$E:$K,4,FALSE)</f>
        <v>44805</v>
      </c>
      <c r="K27" s="147">
        <f>VLOOKUP(K$26,'Data validation'!$E:$K,4,FALSE)</f>
        <v>44896</v>
      </c>
      <c r="L27" s="147">
        <f>VLOOKUP(L$26,'Data validation'!$E:$K,4,FALSE)</f>
        <v>44986</v>
      </c>
      <c r="M27" s="147">
        <f>VLOOKUP(M$26,'Data validation'!$E:$K,4,FALSE)</f>
        <v>45078</v>
      </c>
      <c r="N27" s="147">
        <f>VLOOKUP(N$26,'Data validation'!$E:$K,4,FALSE)</f>
        <v>45170</v>
      </c>
      <c r="O27" s="147">
        <f>VLOOKUP(O$26,'Data validation'!$E:$K,4,FALSE)</f>
        <v>45261</v>
      </c>
      <c r="P27" s="30"/>
    </row>
    <row r="28" spans="2:16" ht="15" customHeight="1" thickBot="1" x14ac:dyDescent="0.3">
      <c r="B28" s="117"/>
      <c r="C28" s="145" t="s">
        <v>82</v>
      </c>
      <c r="D28" s="148">
        <f>VLOOKUP(D$26,'Data validation'!$E:$K,7,FALSE)</f>
        <v>44166</v>
      </c>
      <c r="E28" s="148">
        <f>VLOOKUP(E$26,'Data validation'!$E:$K,7,FALSE)</f>
        <v>44256</v>
      </c>
      <c r="F28" s="148">
        <f>VLOOKUP(F$26,'Data validation'!$E:$K,7,FALSE)</f>
        <v>44348</v>
      </c>
      <c r="G28" s="148">
        <f>VLOOKUP(G$26,'Data validation'!$E:$K,7,FALSE)</f>
        <v>44440</v>
      </c>
      <c r="H28" s="148">
        <f>VLOOKUP(H$26,'Data validation'!$E:$K,7,FALSE)</f>
        <v>44531</v>
      </c>
      <c r="I28" s="148">
        <f>VLOOKUP(I$26,'Data validation'!$E:$K,7,FALSE)</f>
        <v>44621</v>
      </c>
      <c r="J28" s="148">
        <f>VLOOKUP(J$26,'Data validation'!$E:$K,7,FALSE)</f>
        <v>44713</v>
      </c>
      <c r="K28" s="148">
        <f>VLOOKUP(K$26,'Data validation'!$E:$K,7,FALSE)</f>
        <v>44805</v>
      </c>
      <c r="L28" s="148">
        <f>VLOOKUP(L$26,'Data validation'!$E:$K,7,FALSE)</f>
        <v>44896</v>
      </c>
      <c r="M28" s="148">
        <f>VLOOKUP(M$26,'Data validation'!$E:$K,7,FALSE)</f>
        <v>44986</v>
      </c>
      <c r="N28" s="148">
        <f>VLOOKUP(N$26,'Data validation'!$E:$K,7,FALSE)</f>
        <v>45078</v>
      </c>
      <c r="O28" s="148">
        <f>VLOOKUP(O$26,'Data validation'!$E:$K,7,FALSE)</f>
        <v>45170</v>
      </c>
      <c r="P28" s="30"/>
    </row>
    <row r="29" spans="2:16" ht="25.5" customHeight="1" thickBot="1" x14ac:dyDescent="0.3">
      <c r="B29" s="326" t="s">
        <v>38</v>
      </c>
      <c r="C29" s="149">
        <f>E28</f>
        <v>44256</v>
      </c>
      <c r="D29" s="168" t="s">
        <v>32</v>
      </c>
      <c r="E29" s="169" t="s">
        <v>31</v>
      </c>
      <c r="F29" s="169" t="s">
        <v>120</v>
      </c>
      <c r="G29" s="169" t="s">
        <v>121</v>
      </c>
      <c r="H29" s="169" t="s">
        <v>33</v>
      </c>
      <c r="I29" s="169" t="s">
        <v>34</v>
      </c>
      <c r="J29" s="169" t="s">
        <v>35</v>
      </c>
      <c r="K29" s="169" t="s">
        <v>36</v>
      </c>
      <c r="L29" s="170" t="s">
        <v>24</v>
      </c>
      <c r="M29" s="153"/>
      <c r="N29" s="153"/>
      <c r="O29" s="154"/>
      <c r="P29" s="6"/>
    </row>
    <row r="30" spans="2:16" ht="25.5" customHeight="1" thickBot="1" x14ac:dyDescent="0.3">
      <c r="B30" s="327"/>
      <c r="C30" s="155">
        <f>F28</f>
        <v>44348</v>
      </c>
      <c r="D30" s="171"/>
      <c r="E30" s="172" t="s">
        <v>32</v>
      </c>
      <c r="F30" s="172" t="s">
        <v>31</v>
      </c>
      <c r="G30" s="172" t="s">
        <v>120</v>
      </c>
      <c r="H30" s="172" t="s">
        <v>121</v>
      </c>
      <c r="I30" s="172" t="s">
        <v>33</v>
      </c>
      <c r="J30" s="172" t="s">
        <v>34</v>
      </c>
      <c r="K30" s="172" t="s">
        <v>35</v>
      </c>
      <c r="L30" s="172" t="s">
        <v>36</v>
      </c>
      <c r="M30" s="158" t="s">
        <v>24</v>
      </c>
      <c r="N30" s="159"/>
      <c r="O30" s="160"/>
      <c r="P30" s="6"/>
    </row>
    <row r="31" spans="2:16" ht="25.5" customHeight="1" thickBot="1" x14ac:dyDescent="0.3">
      <c r="B31" s="327"/>
      <c r="C31" s="155">
        <f>G28</f>
        <v>44440</v>
      </c>
      <c r="D31" s="173"/>
      <c r="E31" s="174"/>
      <c r="F31" s="172" t="s">
        <v>32</v>
      </c>
      <c r="G31" s="172" t="s">
        <v>31</v>
      </c>
      <c r="H31" s="172" t="s">
        <v>120</v>
      </c>
      <c r="I31" s="172" t="s">
        <v>121</v>
      </c>
      <c r="J31" s="172" t="s">
        <v>33</v>
      </c>
      <c r="K31" s="172" t="s">
        <v>34</v>
      </c>
      <c r="L31" s="172" t="s">
        <v>35</v>
      </c>
      <c r="M31" s="172" t="s">
        <v>36</v>
      </c>
      <c r="N31" s="158" t="s">
        <v>24</v>
      </c>
      <c r="O31" s="160"/>
      <c r="P31" s="6"/>
    </row>
    <row r="32" spans="2:16" ht="25.5" customHeight="1" thickBot="1" x14ac:dyDescent="0.3">
      <c r="B32" s="328"/>
      <c r="C32" s="162">
        <f>H28</f>
        <v>44531</v>
      </c>
      <c r="D32" s="163"/>
      <c r="E32" s="164"/>
      <c r="F32" s="164"/>
      <c r="G32" s="165" t="s">
        <v>32</v>
      </c>
      <c r="H32" s="165" t="s">
        <v>31</v>
      </c>
      <c r="I32" s="165" t="s">
        <v>120</v>
      </c>
      <c r="J32" s="165" t="s">
        <v>121</v>
      </c>
      <c r="K32" s="165" t="s">
        <v>33</v>
      </c>
      <c r="L32" s="165" t="s">
        <v>34</v>
      </c>
      <c r="M32" s="165" t="s">
        <v>35</v>
      </c>
      <c r="N32" s="165" t="s">
        <v>36</v>
      </c>
      <c r="O32" s="166" t="s">
        <v>24</v>
      </c>
      <c r="P32" s="6"/>
    </row>
    <row r="33" spans="2:16" ht="12" customHeight="1" x14ac:dyDescent="0.25">
      <c r="C33" s="4"/>
      <c r="D33" s="6"/>
      <c r="E33" s="5"/>
      <c r="F33" s="5"/>
      <c r="G33" s="5"/>
      <c r="H33" s="5"/>
      <c r="I33" s="5"/>
      <c r="J33" s="5"/>
      <c r="K33" s="5"/>
      <c r="L33" s="5"/>
      <c r="M33" s="5"/>
      <c r="N33" s="7"/>
      <c r="O33" s="8"/>
      <c r="P33" s="9"/>
    </row>
    <row r="34" spans="2:16" ht="18" x14ac:dyDescent="0.25">
      <c r="B34" s="231" t="s">
        <v>129</v>
      </c>
      <c r="C34" s="231"/>
      <c r="D34" s="231"/>
      <c r="E34" s="231"/>
      <c r="F34" s="231"/>
      <c r="G34" s="231"/>
      <c r="H34" s="231"/>
      <c r="I34" s="231"/>
      <c r="J34" s="231"/>
      <c r="K34" s="231"/>
      <c r="L34" s="231"/>
      <c r="M34" s="231"/>
      <c r="N34" s="231"/>
      <c r="O34" s="231"/>
    </row>
    <row r="35" spans="2:16" ht="12" customHeight="1" x14ac:dyDescent="0.25">
      <c r="C35" s="4"/>
      <c r="D35" s="6"/>
      <c r="E35" s="5"/>
      <c r="F35" s="5"/>
      <c r="G35" s="5"/>
      <c r="H35" s="5"/>
      <c r="I35" s="5"/>
      <c r="J35" s="5"/>
      <c r="K35" s="5"/>
      <c r="L35" s="5"/>
      <c r="M35" s="5"/>
      <c r="N35" s="7"/>
      <c r="O35" s="8"/>
      <c r="P35" s="9"/>
    </row>
    <row r="36" spans="2:16" ht="15" customHeight="1" x14ac:dyDescent="0.25">
      <c r="B36" s="323" t="s">
        <v>119</v>
      </c>
      <c r="C36" s="324"/>
      <c r="D36" s="324"/>
      <c r="E36" s="324"/>
      <c r="F36" s="324"/>
      <c r="G36" s="324"/>
      <c r="H36" s="324"/>
      <c r="I36" s="324"/>
      <c r="J36" s="324"/>
      <c r="K36" s="324"/>
      <c r="L36" s="324"/>
      <c r="M36" s="324"/>
      <c r="N36" s="324"/>
      <c r="O36" s="325"/>
    </row>
    <row r="37" spans="2:16" ht="12.75" customHeight="1" x14ac:dyDescent="0.25">
      <c r="B37" s="317"/>
      <c r="C37" s="318"/>
      <c r="D37" s="318"/>
      <c r="E37" s="318"/>
      <c r="F37" s="318"/>
      <c r="G37" s="318"/>
      <c r="H37" s="318"/>
      <c r="I37" s="318"/>
      <c r="J37" s="318"/>
      <c r="K37" s="318"/>
      <c r="L37" s="318"/>
      <c r="M37" s="318"/>
      <c r="N37" s="318"/>
      <c r="O37" s="319"/>
    </row>
    <row r="38" spans="2:16" ht="18" customHeight="1" x14ac:dyDescent="0.25">
      <c r="B38" s="139"/>
      <c r="C38" s="140"/>
      <c r="D38" s="140"/>
      <c r="E38" s="140"/>
      <c r="F38" s="140"/>
      <c r="G38" s="140"/>
      <c r="H38" s="140"/>
      <c r="I38" s="140"/>
      <c r="J38" s="140"/>
      <c r="K38" s="140"/>
      <c r="L38" s="140"/>
      <c r="M38" s="140"/>
      <c r="N38" s="140"/>
      <c r="O38" s="141"/>
    </row>
    <row r="39" spans="2:16" ht="15" customHeight="1" x14ac:dyDescent="0.25">
      <c r="B39" s="317"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Mar-2022 to Dec-2022 and which collections we use to calculate the initial, first revision and second revision estimates, and the quarter in which the final count emerge. For example, the first time we receive data relating to the Mar-2022 quarter is in Collection 111, but we do not report on this data. The first time we report on this data is in the next quarter, Jun-2022, after having received the data for Collection 112. An initial estimate is published for this quarter. The initial estimate then gets revised over the next two collections (Collections 113 and 114), before the final count emerges and gets reported in Collection 115. Therefore, we can  review the initial and first revision estimates from quarters Mar-2022 to Dec-2022 since the final counts for these quarters have been published, with Collection 118 being the final count for quarter Dec-2022.</v>
      </c>
      <c r="C39" s="318"/>
      <c r="D39" s="318"/>
      <c r="E39" s="318"/>
      <c r="F39" s="318"/>
      <c r="G39" s="318"/>
      <c r="H39" s="318"/>
      <c r="I39" s="318"/>
      <c r="J39" s="318"/>
      <c r="K39" s="318"/>
      <c r="L39" s="318"/>
      <c r="M39" s="318"/>
      <c r="N39" s="318"/>
      <c r="O39" s="319"/>
    </row>
    <row r="40" spans="2:16" ht="14.25" customHeight="1" x14ac:dyDescent="0.25">
      <c r="B40" s="317"/>
      <c r="C40" s="318"/>
      <c r="D40" s="318"/>
      <c r="E40" s="318"/>
      <c r="F40" s="318"/>
      <c r="G40" s="318"/>
      <c r="H40" s="318"/>
      <c r="I40" s="318"/>
      <c r="J40" s="318"/>
      <c r="K40" s="318"/>
      <c r="L40" s="318"/>
      <c r="M40" s="318"/>
      <c r="N40" s="318"/>
      <c r="O40" s="319"/>
    </row>
    <row r="41" spans="2:16" ht="14.25" customHeight="1" x14ac:dyDescent="0.25">
      <c r="B41" s="317"/>
      <c r="C41" s="318"/>
      <c r="D41" s="318"/>
      <c r="E41" s="318"/>
      <c r="F41" s="318"/>
      <c r="G41" s="318"/>
      <c r="H41" s="318"/>
      <c r="I41" s="318"/>
      <c r="J41" s="318"/>
      <c r="K41" s="318"/>
      <c r="L41" s="318"/>
      <c r="M41" s="318"/>
      <c r="N41" s="318"/>
      <c r="O41" s="319"/>
    </row>
    <row r="42" spans="2:16" ht="15" customHeight="1" x14ac:dyDescent="0.25">
      <c r="B42" s="317"/>
      <c r="C42" s="318"/>
      <c r="D42" s="318"/>
      <c r="E42" s="318"/>
      <c r="F42" s="318"/>
      <c r="G42" s="318"/>
      <c r="H42" s="318"/>
      <c r="I42" s="318"/>
      <c r="J42" s="318"/>
      <c r="K42" s="318"/>
      <c r="L42" s="318"/>
      <c r="M42" s="318"/>
      <c r="N42" s="318"/>
      <c r="O42" s="319"/>
    </row>
    <row r="43" spans="2:16" ht="22.5" customHeight="1" x14ac:dyDescent="0.25">
      <c r="B43" s="317"/>
      <c r="C43" s="318"/>
      <c r="D43" s="318"/>
      <c r="E43" s="318"/>
      <c r="F43" s="318"/>
      <c r="G43" s="318"/>
      <c r="H43" s="318"/>
      <c r="I43" s="318"/>
      <c r="J43" s="318"/>
      <c r="K43" s="318"/>
      <c r="L43" s="318"/>
      <c r="M43" s="318"/>
      <c r="N43" s="318"/>
      <c r="O43" s="319"/>
    </row>
    <row r="44" spans="2:16" ht="18" customHeight="1" x14ac:dyDescent="0.25">
      <c r="B44" s="142"/>
      <c r="C44" s="143"/>
      <c r="D44" s="143"/>
      <c r="E44" s="143"/>
      <c r="F44" s="143"/>
      <c r="G44" s="143"/>
      <c r="H44" s="143"/>
      <c r="I44" s="143"/>
      <c r="J44" s="143"/>
      <c r="K44" s="143"/>
      <c r="L44" s="143"/>
      <c r="M44" s="143"/>
      <c r="N44" s="143"/>
      <c r="O44" s="144"/>
    </row>
    <row r="45" spans="2:16" x14ac:dyDescent="0.25">
      <c r="B45" s="320"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Mar-2021 to Dec-2021.</v>
      </c>
      <c r="C45" s="321"/>
      <c r="D45" s="321"/>
      <c r="E45" s="321"/>
      <c r="F45" s="321"/>
      <c r="G45" s="321"/>
      <c r="H45" s="321"/>
      <c r="I45" s="321"/>
      <c r="J45" s="321"/>
      <c r="K45" s="321"/>
      <c r="L45" s="321"/>
      <c r="M45" s="321"/>
      <c r="N45" s="321"/>
      <c r="O45" s="322"/>
    </row>
  </sheetData>
  <sheetProtection algorithmName="SHA-512" hashValue="Gotnl7vrrwx6wQ1xB5IKJZuLnlotQAF5DB8ZvFog/IZrg5GHA/7JNypLxgu+H7teLXMY075vVfTC9ymDeI28Rg==" saltValue="q8+1Up8GGErid0IAxV+Fwg==" spinCount="100000" sheet="1" objects="1" scenarios="1" selectLockedCells="1"/>
  <mergeCells count="15">
    <mergeCell ref="B39:O43"/>
    <mergeCell ref="B45:O45"/>
    <mergeCell ref="B36:O37"/>
    <mergeCell ref="B19:B22"/>
    <mergeCell ref="B29:B32"/>
    <mergeCell ref="P16:Q16"/>
    <mergeCell ref="B2:O4"/>
    <mergeCell ref="B14:O14"/>
    <mergeCell ref="B24:O24"/>
    <mergeCell ref="B34:O34"/>
    <mergeCell ref="P15:Q15"/>
    <mergeCell ref="E10:G10"/>
    <mergeCell ref="E11:G11"/>
    <mergeCell ref="E5:H5"/>
    <mergeCell ref="E7:H8"/>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3" t="s">
        <v>22</v>
      </c>
      <c r="B1" s="23" t="s">
        <v>21</v>
      </c>
      <c r="C1" s="23" t="s">
        <v>23</v>
      </c>
      <c r="E1" s="330" t="s">
        <v>45</v>
      </c>
      <c r="F1" s="329" t="s">
        <v>43</v>
      </c>
      <c r="G1" s="329"/>
      <c r="H1" s="329"/>
      <c r="I1" s="331" t="s">
        <v>42</v>
      </c>
      <c r="J1" s="332"/>
      <c r="K1" s="333"/>
      <c r="L1" s="34"/>
      <c r="V1" s="334" t="s">
        <v>72</v>
      </c>
      <c r="W1" s="335"/>
      <c r="X1" s="335"/>
      <c r="Y1" s="335"/>
      <c r="Z1" s="335"/>
      <c r="AA1" s="335"/>
      <c r="AB1" s="335"/>
      <c r="AC1" s="335"/>
      <c r="AD1" s="335"/>
      <c r="AE1" s="335"/>
      <c r="AF1" s="335"/>
      <c r="AG1" s="336"/>
    </row>
    <row r="2" spans="1:33" x14ac:dyDescent="0.25">
      <c r="A2" s="24" t="s">
        <v>1</v>
      </c>
      <c r="B2" s="27" t="s">
        <v>14</v>
      </c>
      <c r="C2" s="24" t="s">
        <v>31</v>
      </c>
      <c r="E2" s="329"/>
      <c r="F2" s="22" t="s">
        <v>41</v>
      </c>
      <c r="G2" s="22" t="s">
        <v>37</v>
      </c>
      <c r="H2" s="22" t="s">
        <v>44</v>
      </c>
      <c r="I2" s="22" t="s">
        <v>41</v>
      </c>
      <c r="J2" s="22" t="s">
        <v>37</v>
      </c>
      <c r="K2" s="22" t="s">
        <v>44</v>
      </c>
      <c r="L2" s="80"/>
      <c r="M2" t="str">
        <f>'Summary table'!N7</f>
        <v>N</v>
      </c>
      <c r="N2" t="str">
        <f>IF(M2="Y","Y",IF(M2="N","N","None1"))</f>
        <v>N</v>
      </c>
      <c r="Q2" s="37">
        <f>IFERROR((('Pivot tables'!X10-'Pivot tables'!W10)/'Pivot tables'!X10),0)</f>
        <v>0</v>
      </c>
      <c r="R2" s="37" t="str">
        <f>IF(Q2=0,"None",IF(Q2&gt;0,"Down","Up"))</f>
        <v>None</v>
      </c>
      <c r="V2" s="49" t="s">
        <v>65</v>
      </c>
      <c r="W2" s="50" t="s">
        <v>66</v>
      </c>
      <c r="X2" s="51" t="s">
        <v>67</v>
      </c>
      <c r="Y2" s="49" t="s">
        <v>65</v>
      </c>
      <c r="Z2" s="50" t="s">
        <v>66</v>
      </c>
      <c r="AA2" s="51" t="s">
        <v>67</v>
      </c>
      <c r="AB2" s="49" t="s">
        <v>65</v>
      </c>
      <c r="AC2" s="50" t="s">
        <v>66</v>
      </c>
      <c r="AD2" s="51" t="s">
        <v>67</v>
      </c>
      <c r="AE2" s="49" t="s">
        <v>65</v>
      </c>
      <c r="AF2" s="50" t="s">
        <v>66</v>
      </c>
      <c r="AG2" s="51" t="s">
        <v>67</v>
      </c>
    </row>
    <row r="3" spans="1:33" x14ac:dyDescent="0.25">
      <c r="A3" s="25" t="s">
        <v>2</v>
      </c>
      <c r="B3" s="28" t="s">
        <v>13</v>
      </c>
      <c r="C3" s="25" t="s">
        <v>0</v>
      </c>
      <c r="E3" s="19">
        <v>80</v>
      </c>
      <c r="F3" s="13">
        <v>2014.2</v>
      </c>
      <c r="G3" s="13">
        <v>2014.4</v>
      </c>
      <c r="H3" s="14">
        <v>41791</v>
      </c>
      <c r="I3" s="13">
        <v>2014.1</v>
      </c>
      <c r="J3" s="13">
        <v>2014.3</v>
      </c>
      <c r="K3" s="14">
        <v>41699</v>
      </c>
      <c r="L3" s="81"/>
      <c r="M3" t="str">
        <f>'Summary table'!N8</f>
        <v>N</v>
      </c>
      <c r="N3" t="str">
        <f t="shared" ref="N3:N5" si="0">IF(M3="Y","Y",IF(M3="N","N","None1"))</f>
        <v>N</v>
      </c>
      <c r="Q3" s="37">
        <f>IFERROR((('Pivot tables'!X11-'Pivot tables'!W11)/'Pivot tables'!X11),0)</f>
        <v>0</v>
      </c>
      <c r="R3" s="37" t="str">
        <f t="shared" ref="R3:R5" si="1">IF(Q3=0,"None",IF(Q3&gt;0,"Down","Up"))</f>
        <v>None</v>
      </c>
      <c r="V3" s="49">
        <v>0</v>
      </c>
      <c r="W3" s="50">
        <v>55</v>
      </c>
      <c r="X3" s="51">
        <v>103</v>
      </c>
      <c r="Y3" s="49">
        <v>67</v>
      </c>
      <c r="Z3" s="50">
        <v>149</v>
      </c>
      <c r="AA3" s="51">
        <v>57</v>
      </c>
      <c r="AB3" s="49">
        <v>120</v>
      </c>
      <c r="AC3" s="50">
        <v>39</v>
      </c>
      <c r="AD3" s="51">
        <v>139</v>
      </c>
      <c r="AE3" s="49">
        <v>0</v>
      </c>
      <c r="AF3" s="50">
        <v>129</v>
      </c>
      <c r="AG3" s="51">
        <v>198</v>
      </c>
    </row>
    <row r="4" spans="1:33" x14ac:dyDescent="0.25">
      <c r="A4" s="25" t="s">
        <v>3</v>
      </c>
      <c r="B4" s="25" t="s">
        <v>12</v>
      </c>
      <c r="C4" s="25"/>
      <c r="E4" s="20">
        <v>81</v>
      </c>
      <c r="F4" s="15">
        <v>2014.3</v>
      </c>
      <c r="G4" s="13">
        <v>2015.1</v>
      </c>
      <c r="H4" s="16">
        <v>41883</v>
      </c>
      <c r="I4" s="15">
        <v>2014.2</v>
      </c>
      <c r="J4" s="13">
        <v>2014.4</v>
      </c>
      <c r="K4" s="16">
        <v>41791</v>
      </c>
      <c r="L4" s="81"/>
      <c r="M4" t="str">
        <f>'Summary table'!N9</f>
        <v>N</v>
      </c>
      <c r="N4" t="str">
        <f t="shared" si="0"/>
        <v>N</v>
      </c>
      <c r="Q4" s="37">
        <f>IFERROR((('Pivot tables'!X12-'Pivot tables'!W12)/'Pivot tables'!X12),0)</f>
        <v>0</v>
      </c>
      <c r="R4" s="37" t="str">
        <f t="shared" si="1"/>
        <v>None</v>
      </c>
      <c r="U4" s="61">
        <v>1</v>
      </c>
      <c r="V4" s="45"/>
      <c r="W4" s="45"/>
      <c r="X4" s="45"/>
      <c r="Y4" s="46"/>
      <c r="Z4" s="46"/>
      <c r="AA4" s="46"/>
      <c r="AB4" s="47"/>
      <c r="AC4" s="47"/>
      <c r="AD4" s="47"/>
      <c r="AE4" s="48"/>
      <c r="AF4" s="48"/>
      <c r="AG4" s="48"/>
    </row>
    <row r="5" spans="1:33" x14ac:dyDescent="0.25">
      <c r="A5" s="25" t="s">
        <v>4</v>
      </c>
      <c r="B5" s="25" t="s">
        <v>15</v>
      </c>
      <c r="C5" s="25"/>
      <c r="E5" s="20">
        <v>82</v>
      </c>
      <c r="F5" s="15">
        <f>IF(VALUE(RIGHT(F4,1))=4,F4+0.7,F4+0.1)</f>
        <v>2014.3999999999999</v>
      </c>
      <c r="G5" s="13">
        <f>IF(VALUE(RIGHT(G4,1))=4,G4+0.7,G4+0.1)</f>
        <v>2015.1999999999998</v>
      </c>
      <c r="H5" s="16">
        <f>DATE(LEFT(F5,4),RIGHT(F5,1)*3,1)</f>
        <v>41974</v>
      </c>
      <c r="I5" s="15">
        <f>IF(VALUE(RIGHT(I4,1))=4,I4+0.7,I4+0.1)</f>
        <v>2014.3</v>
      </c>
      <c r="J5" s="13">
        <f>IF(VALUE(RIGHT(J4,1))=4,J4+0.7,J4+0.1)</f>
        <v>2015.1000000000001</v>
      </c>
      <c r="K5" s="16">
        <f>DATE(LEFT(I5,4),RIGHT(I5,1)*3,1)</f>
        <v>41883</v>
      </c>
      <c r="L5" s="81"/>
      <c r="M5" t="str">
        <f>'Summary table'!N10</f>
        <v>Y</v>
      </c>
      <c r="N5" t="str">
        <f t="shared" si="0"/>
        <v>Y</v>
      </c>
      <c r="Q5" s="37">
        <f>IFERROR((('Pivot tables'!X13-'Pivot tables'!W13)/'Pivot tables'!X13),0)</f>
        <v>0</v>
      </c>
      <c r="R5" s="37" t="str">
        <f t="shared" si="1"/>
        <v>None</v>
      </c>
      <c r="V5" s="49">
        <f>ROUND(V$3+(255-V$3)*0.75,0)</f>
        <v>191</v>
      </c>
      <c r="W5" s="50">
        <f t="shared" ref="W5:AG5" si="2">ROUND(W$3+(255-W$3)*0.75,0)</f>
        <v>205</v>
      </c>
      <c r="X5" s="51">
        <f t="shared" si="2"/>
        <v>217</v>
      </c>
      <c r="Y5" s="49">
        <f>ROUND(Y$3+(255-Y$3)*0.75,0)</f>
        <v>208</v>
      </c>
      <c r="Z5" s="50">
        <f t="shared" si="2"/>
        <v>229</v>
      </c>
      <c r="AA5" s="51">
        <f t="shared" si="2"/>
        <v>206</v>
      </c>
      <c r="AB5" s="49">
        <f>ROUND(AB$3+(255-AB$3)*0.75,0)</f>
        <v>221</v>
      </c>
      <c r="AC5" s="50">
        <f t="shared" si="2"/>
        <v>201</v>
      </c>
      <c r="AD5" s="51">
        <f t="shared" si="2"/>
        <v>226</v>
      </c>
      <c r="AE5" s="49">
        <f>ROUND(AE$3+(255-AE$3)*0.75,0)</f>
        <v>191</v>
      </c>
      <c r="AF5" s="50">
        <f t="shared" si="2"/>
        <v>224</v>
      </c>
      <c r="AG5" s="51">
        <f t="shared" si="2"/>
        <v>241</v>
      </c>
    </row>
    <row r="6" spans="1:33" x14ac:dyDescent="0.25">
      <c r="A6" s="25" t="s">
        <v>5</v>
      </c>
      <c r="B6" s="25"/>
      <c r="C6" s="25"/>
      <c r="E6" s="20">
        <v>83</v>
      </c>
      <c r="F6" s="15">
        <f t="shared" ref="F6:F71" si="3">IF(VALUE(RIGHT(F5,1))=4,F5+0.7,F5+0.1)</f>
        <v>2015.1</v>
      </c>
      <c r="G6" s="13">
        <f t="shared" ref="G6:G71" si="4">IF(VALUE(RIGHT(G5,1))=4,G5+0.7,G5+0.1)</f>
        <v>2015.2999999999997</v>
      </c>
      <c r="H6" s="16">
        <f t="shared" ref="H6:H33" si="5">DATE(LEFT(F6,4),RIGHT(F6,1)*3,1)</f>
        <v>42064</v>
      </c>
      <c r="I6" s="15">
        <f t="shared" ref="I6:I71" si="6">IF(VALUE(RIGHT(I5,1))=4,I5+0.7,I5+0.1)</f>
        <v>2014.3999999999999</v>
      </c>
      <c r="J6" s="13">
        <f t="shared" ref="J6:J71" si="7">IF(VALUE(RIGHT(J5,1))=4,J5+0.7,J5+0.1)</f>
        <v>2015.2</v>
      </c>
      <c r="K6" s="16">
        <f t="shared" ref="K6:K33" si="8">DATE(LEFT(I6,4),RIGHT(I6,1)*3,1)</f>
        <v>41974</v>
      </c>
      <c r="L6" s="81"/>
      <c r="U6" s="61">
        <v>0.25</v>
      </c>
      <c r="V6" s="52"/>
      <c r="W6" s="52"/>
      <c r="X6" s="52"/>
      <c r="Y6" s="55"/>
      <c r="Z6" s="55"/>
      <c r="AA6" s="55"/>
      <c r="AB6" s="58"/>
      <c r="AC6" s="58"/>
      <c r="AD6" s="58"/>
      <c r="AE6" s="62"/>
      <c r="AF6" s="62"/>
      <c r="AG6" s="62"/>
    </row>
    <row r="7" spans="1:33" x14ac:dyDescent="0.25">
      <c r="A7" s="25" t="s">
        <v>6</v>
      </c>
      <c r="B7" s="25"/>
      <c r="C7" s="25"/>
      <c r="E7" s="20">
        <v>84</v>
      </c>
      <c r="F7" s="15">
        <f t="shared" si="3"/>
        <v>2015.1999999999998</v>
      </c>
      <c r="G7" s="13">
        <f t="shared" si="4"/>
        <v>2015.3999999999996</v>
      </c>
      <c r="H7" s="16">
        <f t="shared" si="5"/>
        <v>42156</v>
      </c>
      <c r="I7" s="15">
        <f t="shared" si="6"/>
        <v>2015.1</v>
      </c>
      <c r="J7" s="13">
        <f t="shared" si="7"/>
        <v>2015.3</v>
      </c>
      <c r="K7" s="16">
        <f t="shared" si="8"/>
        <v>42064</v>
      </c>
      <c r="L7" s="81"/>
      <c r="V7" s="49">
        <f>ROUND(V$3+(255-V$3)*0.5,0)</f>
        <v>128</v>
      </c>
      <c r="W7" s="50">
        <f t="shared" ref="W7:AG7" si="9">ROUND(W$3+(255-W$3)*0.5,0)</f>
        <v>155</v>
      </c>
      <c r="X7" s="51">
        <f t="shared" si="9"/>
        <v>179</v>
      </c>
      <c r="Y7" s="49">
        <f>ROUND(Y$3+(255-Y$3)*0.5,0)</f>
        <v>161</v>
      </c>
      <c r="Z7" s="50">
        <f t="shared" si="9"/>
        <v>202</v>
      </c>
      <c r="AA7" s="51">
        <f t="shared" si="9"/>
        <v>156</v>
      </c>
      <c r="AB7" s="49">
        <f>ROUND(AB$3+(255-AB$3)*0.5,0)</f>
        <v>188</v>
      </c>
      <c r="AC7" s="50">
        <f t="shared" si="9"/>
        <v>147</v>
      </c>
      <c r="AD7" s="51">
        <f t="shared" si="9"/>
        <v>197</v>
      </c>
      <c r="AE7" s="49">
        <f>ROUND(AE$3+(255-AE$3)*0.5,0)</f>
        <v>128</v>
      </c>
      <c r="AF7" s="50">
        <f t="shared" si="9"/>
        <v>192</v>
      </c>
      <c r="AG7" s="51">
        <f t="shared" si="9"/>
        <v>227</v>
      </c>
    </row>
    <row r="8" spans="1:33" x14ac:dyDescent="0.25">
      <c r="A8" s="25" t="s">
        <v>7</v>
      </c>
      <c r="B8" s="25"/>
      <c r="C8" s="25"/>
      <c r="E8" s="20">
        <v>85</v>
      </c>
      <c r="F8" s="15">
        <f t="shared" si="3"/>
        <v>2015.2999999999997</v>
      </c>
      <c r="G8" s="13">
        <f t="shared" si="4"/>
        <v>2016.0999999999997</v>
      </c>
      <c r="H8" s="16">
        <f t="shared" si="5"/>
        <v>42248</v>
      </c>
      <c r="I8" s="15">
        <f t="shared" si="6"/>
        <v>2015.1999999999998</v>
      </c>
      <c r="J8" s="13">
        <f t="shared" si="7"/>
        <v>2015.3999999999999</v>
      </c>
      <c r="K8" s="16">
        <f t="shared" si="8"/>
        <v>42156</v>
      </c>
      <c r="L8" s="81"/>
      <c r="Q8" t="s">
        <v>87</v>
      </c>
      <c r="U8" s="61">
        <v>0.5</v>
      </c>
      <c r="V8" s="53"/>
      <c r="W8" s="53"/>
      <c r="X8" s="53"/>
      <c r="Y8" s="56"/>
      <c r="Z8" s="56"/>
      <c r="AA8" s="56"/>
      <c r="AB8" s="59"/>
      <c r="AC8" s="59"/>
      <c r="AD8" s="59"/>
      <c r="AE8" s="63"/>
      <c r="AF8" s="63"/>
      <c r="AG8" s="63"/>
    </row>
    <row r="9" spans="1:33" x14ac:dyDescent="0.25">
      <c r="A9" s="25" t="s">
        <v>8</v>
      </c>
      <c r="B9" s="25"/>
      <c r="C9" s="25"/>
      <c r="E9" s="20">
        <v>86</v>
      </c>
      <c r="F9" s="15">
        <f t="shared" si="3"/>
        <v>2015.3999999999996</v>
      </c>
      <c r="G9" s="13">
        <f t="shared" si="4"/>
        <v>2016.1999999999996</v>
      </c>
      <c r="H9" s="16">
        <f t="shared" si="5"/>
        <v>42339</v>
      </c>
      <c r="I9" s="15">
        <f t="shared" si="6"/>
        <v>2015.2999999999997</v>
      </c>
      <c r="J9" s="13">
        <f t="shared" si="7"/>
        <v>2016.1</v>
      </c>
      <c r="K9" s="16">
        <f t="shared" si="8"/>
        <v>42248</v>
      </c>
      <c r="L9" s="81"/>
      <c r="Q9" t="s">
        <v>87</v>
      </c>
      <c r="V9" s="49">
        <f>ROUND(V$3+(255-V$3)*0.25,0)</f>
        <v>64</v>
      </c>
      <c r="W9" s="50">
        <f t="shared" ref="W9:AG9" si="10">ROUND(W$3+(255-W$3)*0.25,0)</f>
        <v>105</v>
      </c>
      <c r="X9" s="51">
        <f t="shared" si="10"/>
        <v>141</v>
      </c>
      <c r="Y9" s="49">
        <f>ROUND(Y$3+(255-Y$3)*0.25,0)</f>
        <v>114</v>
      </c>
      <c r="Z9" s="50">
        <f t="shared" si="10"/>
        <v>176</v>
      </c>
      <c r="AA9" s="51">
        <f t="shared" si="10"/>
        <v>107</v>
      </c>
      <c r="AB9" s="49">
        <f>ROUND(AB$3+(255-AB$3)*0.25,0)</f>
        <v>154</v>
      </c>
      <c r="AC9" s="50">
        <f t="shared" si="10"/>
        <v>93</v>
      </c>
      <c r="AD9" s="51">
        <f t="shared" si="10"/>
        <v>168</v>
      </c>
      <c r="AE9" s="49">
        <f>ROUND(AE$3+(255-AE$3)*0.25,0)</f>
        <v>64</v>
      </c>
      <c r="AF9" s="50">
        <f t="shared" si="10"/>
        <v>161</v>
      </c>
      <c r="AG9" s="51">
        <f t="shared" si="10"/>
        <v>212</v>
      </c>
    </row>
    <row r="10" spans="1:33" x14ac:dyDescent="0.25">
      <c r="A10" s="26" t="s">
        <v>9</v>
      </c>
      <c r="B10" s="26"/>
      <c r="C10" s="26"/>
      <c r="E10" s="20">
        <v>87</v>
      </c>
      <c r="F10" s="15">
        <f t="shared" si="3"/>
        <v>2016.0999999999997</v>
      </c>
      <c r="G10" s="13">
        <f t="shared" si="4"/>
        <v>2016.2999999999995</v>
      </c>
      <c r="H10" s="16">
        <f t="shared" si="5"/>
        <v>42430</v>
      </c>
      <c r="I10" s="15">
        <f t="shared" si="6"/>
        <v>2015.3999999999996</v>
      </c>
      <c r="J10" s="13">
        <f t="shared" si="7"/>
        <v>2016.1999999999998</v>
      </c>
      <c r="K10" s="16">
        <f t="shared" si="8"/>
        <v>42339</v>
      </c>
      <c r="L10" s="81"/>
      <c r="Q10" t="s">
        <v>87</v>
      </c>
      <c r="U10" s="61">
        <v>0.75</v>
      </c>
      <c r="V10" s="54"/>
      <c r="W10" s="54"/>
      <c r="X10" s="54"/>
      <c r="Y10" s="57"/>
      <c r="Z10" s="57"/>
      <c r="AA10" s="57"/>
      <c r="AB10" s="60"/>
      <c r="AC10" s="60"/>
      <c r="AD10" s="60"/>
      <c r="AE10" s="64"/>
      <c r="AF10" s="64"/>
      <c r="AG10" s="64"/>
    </row>
    <row r="11" spans="1:33" x14ac:dyDescent="0.25">
      <c r="E11" s="20">
        <v>88</v>
      </c>
      <c r="F11" s="15">
        <f t="shared" si="3"/>
        <v>2016.1999999999996</v>
      </c>
      <c r="G11" s="13">
        <f t="shared" si="4"/>
        <v>2016.3999999999994</v>
      </c>
      <c r="H11" s="16">
        <f t="shared" si="5"/>
        <v>42522</v>
      </c>
      <c r="I11" s="15">
        <f t="shared" si="6"/>
        <v>2016.0999999999997</v>
      </c>
      <c r="J11" s="13">
        <f t="shared" si="7"/>
        <v>2016.2999999999997</v>
      </c>
      <c r="K11" s="16">
        <f t="shared" si="8"/>
        <v>42430</v>
      </c>
      <c r="L11" s="81"/>
      <c r="M11" s="74" t="s">
        <v>49</v>
      </c>
      <c r="N11" s="74" t="s">
        <v>57</v>
      </c>
      <c r="Q11" t="s">
        <v>87</v>
      </c>
    </row>
    <row r="12" spans="1:33" x14ac:dyDescent="0.25">
      <c r="A12" s="33"/>
      <c r="E12" s="20">
        <v>89</v>
      </c>
      <c r="F12" s="15">
        <f t="shared" si="3"/>
        <v>2016.2999999999995</v>
      </c>
      <c r="G12" s="13">
        <f t="shared" si="4"/>
        <v>2017.0999999999995</v>
      </c>
      <c r="H12" s="16">
        <f t="shared" si="5"/>
        <v>42614</v>
      </c>
      <c r="I12" s="15">
        <f t="shared" si="6"/>
        <v>2016.1999999999996</v>
      </c>
      <c r="J12" s="13">
        <f t="shared" si="7"/>
        <v>2016.3999999999996</v>
      </c>
      <c r="K12" s="16">
        <f t="shared" si="8"/>
        <v>42522</v>
      </c>
      <c r="L12" s="81"/>
      <c r="M12" s="39">
        <f>'Pivot tables'!L10</f>
        <v>0.97400000000000009</v>
      </c>
      <c r="N12" s="38" t="e">
        <f>'Pivot tables'!M10</f>
        <v>#N/A</v>
      </c>
    </row>
    <row r="13" spans="1:33" x14ac:dyDescent="0.25">
      <c r="E13" s="20">
        <v>90</v>
      </c>
      <c r="F13" s="15">
        <f t="shared" si="3"/>
        <v>2016.3999999999994</v>
      </c>
      <c r="G13" s="13">
        <f t="shared" si="4"/>
        <v>2017.1999999999994</v>
      </c>
      <c r="H13" s="16">
        <f t="shared" si="5"/>
        <v>42705</v>
      </c>
      <c r="I13" s="15">
        <f t="shared" si="6"/>
        <v>2016.2999999999995</v>
      </c>
      <c r="J13" s="13">
        <f t="shared" si="7"/>
        <v>2017.0999999999997</v>
      </c>
      <c r="K13" s="16">
        <f t="shared" si="8"/>
        <v>42614</v>
      </c>
      <c r="L13" s="81"/>
      <c r="V13" t="s">
        <v>68</v>
      </c>
    </row>
    <row r="14" spans="1:33" x14ac:dyDescent="0.25">
      <c r="E14" s="20">
        <v>91</v>
      </c>
      <c r="F14" s="15">
        <f t="shared" si="3"/>
        <v>2017.0999999999995</v>
      </c>
      <c r="G14" s="13">
        <f t="shared" si="4"/>
        <v>2017.2999999999993</v>
      </c>
      <c r="H14" s="16">
        <f t="shared" si="5"/>
        <v>42795</v>
      </c>
      <c r="I14" s="15">
        <f t="shared" si="6"/>
        <v>2016.3999999999994</v>
      </c>
      <c r="J14" s="13">
        <f t="shared" si="7"/>
        <v>2017.1999999999996</v>
      </c>
      <c r="K14" s="16">
        <f t="shared" si="8"/>
        <v>42705</v>
      </c>
      <c r="L14" s="81"/>
      <c r="V14" t="s">
        <v>69</v>
      </c>
    </row>
    <row r="15" spans="1:33" x14ac:dyDescent="0.25">
      <c r="E15" s="20">
        <v>92</v>
      </c>
      <c r="F15" s="15">
        <f t="shared" si="3"/>
        <v>2017.1999999999994</v>
      </c>
      <c r="G15" s="13">
        <f t="shared" si="4"/>
        <v>2017.3999999999992</v>
      </c>
      <c r="H15" s="16">
        <f t="shared" si="5"/>
        <v>42887</v>
      </c>
      <c r="I15" s="15">
        <f t="shared" si="6"/>
        <v>2017.0999999999995</v>
      </c>
      <c r="J15" s="13">
        <f t="shared" si="7"/>
        <v>2017.2999999999995</v>
      </c>
      <c r="K15" s="16">
        <f t="shared" si="8"/>
        <v>42795</v>
      </c>
      <c r="L15" s="81"/>
      <c r="V15" t="s">
        <v>70</v>
      </c>
    </row>
    <row r="16" spans="1:33" x14ac:dyDescent="0.25">
      <c r="E16" s="20">
        <v>93</v>
      </c>
      <c r="F16" s="15">
        <f t="shared" si="3"/>
        <v>2017.2999999999993</v>
      </c>
      <c r="G16" s="13">
        <f t="shared" si="4"/>
        <v>2018.0999999999992</v>
      </c>
      <c r="H16" s="16">
        <f t="shared" si="5"/>
        <v>42979</v>
      </c>
      <c r="I16" s="15">
        <f t="shared" si="6"/>
        <v>2017.1999999999994</v>
      </c>
      <c r="J16" s="13">
        <f t="shared" si="7"/>
        <v>2017.3999999999994</v>
      </c>
      <c r="K16" s="16">
        <f t="shared" si="8"/>
        <v>42887</v>
      </c>
      <c r="L16" s="81"/>
      <c r="M16" s="337" t="str">
        <f>CONCATENATE("For quarter ",'Pivot tables'!$K$10,", what is the estimate as a % of final count?")</f>
        <v>For quarter 44621, what is the estimate as a % of final count?</v>
      </c>
      <c r="N16" s="337"/>
      <c r="O16" s="337"/>
      <c r="P16" s="337"/>
      <c r="V16" t="s">
        <v>71</v>
      </c>
    </row>
    <row r="17" spans="5:30" x14ac:dyDescent="0.25">
      <c r="E17" s="20">
        <v>94</v>
      </c>
      <c r="F17" s="15">
        <f t="shared" si="3"/>
        <v>2017.3999999999992</v>
      </c>
      <c r="G17" s="13">
        <f t="shared" si="4"/>
        <v>2018.1999999999991</v>
      </c>
      <c r="H17" s="16">
        <f t="shared" si="5"/>
        <v>43070</v>
      </c>
      <c r="I17" s="15">
        <f t="shared" si="6"/>
        <v>2017.2999999999993</v>
      </c>
      <c r="J17" s="13">
        <f t="shared" si="7"/>
        <v>2018.0999999999995</v>
      </c>
      <c r="K17" s="16">
        <f t="shared" si="8"/>
        <v>42979</v>
      </c>
      <c r="L17" s="81"/>
      <c r="M17" s="337"/>
      <c r="N17" s="337"/>
      <c r="O17" s="337"/>
      <c r="P17" s="337"/>
    </row>
    <row r="18" spans="5:30" x14ac:dyDescent="0.25">
      <c r="E18" s="20">
        <v>95</v>
      </c>
      <c r="F18" s="15">
        <f t="shared" si="3"/>
        <v>2018.0999999999992</v>
      </c>
      <c r="G18" s="13">
        <f t="shared" si="4"/>
        <v>2018.299999999999</v>
      </c>
      <c r="H18" s="16">
        <f t="shared" si="5"/>
        <v>43160</v>
      </c>
      <c r="I18" s="15">
        <f t="shared" si="6"/>
        <v>2017.3999999999992</v>
      </c>
      <c r="J18" s="13">
        <f t="shared" si="7"/>
        <v>2018.1999999999994</v>
      </c>
      <c r="K18" s="16">
        <f t="shared" si="8"/>
        <v>43070</v>
      </c>
      <c r="L18" s="81"/>
    </row>
    <row r="19" spans="5:30" x14ac:dyDescent="0.25">
      <c r="E19" s="20">
        <v>96</v>
      </c>
      <c r="F19" s="15">
        <f t="shared" si="3"/>
        <v>2018.1999999999991</v>
      </c>
      <c r="G19" s="13">
        <f t="shared" si="4"/>
        <v>2018.399999999999</v>
      </c>
      <c r="H19" s="16">
        <f t="shared" si="5"/>
        <v>43252</v>
      </c>
      <c r="I19" s="15">
        <f t="shared" si="6"/>
        <v>2018.0999999999992</v>
      </c>
      <c r="J19" s="13">
        <f t="shared" si="7"/>
        <v>2018.2999999999993</v>
      </c>
      <c r="K19" s="16">
        <f t="shared" si="8"/>
        <v>43160</v>
      </c>
      <c r="L19" s="81"/>
      <c r="U19" t="s">
        <v>74</v>
      </c>
      <c r="V19" s="65" t="s">
        <v>73</v>
      </c>
    </row>
    <row r="20" spans="5:30" ht="16.5" x14ac:dyDescent="0.3">
      <c r="E20" s="20">
        <v>97</v>
      </c>
      <c r="F20" s="15">
        <f t="shared" si="3"/>
        <v>2018.299999999999</v>
      </c>
      <c r="G20" s="13">
        <f t="shared" si="4"/>
        <v>2019.099999999999</v>
      </c>
      <c r="H20" s="16">
        <f t="shared" si="5"/>
        <v>43344</v>
      </c>
      <c r="I20" s="15">
        <f t="shared" si="6"/>
        <v>2018.1999999999991</v>
      </c>
      <c r="J20" s="13">
        <f t="shared" si="7"/>
        <v>2018.3999999999992</v>
      </c>
      <c r="K20" s="16">
        <f t="shared" si="8"/>
        <v>43252</v>
      </c>
      <c r="L20" s="81"/>
      <c r="V20" s="66" t="s">
        <v>75</v>
      </c>
    </row>
    <row r="21" spans="5:30" x14ac:dyDescent="0.25">
      <c r="E21" s="20">
        <v>98</v>
      </c>
      <c r="F21" s="15">
        <f t="shared" si="3"/>
        <v>2018.399999999999</v>
      </c>
      <c r="G21" s="13">
        <f t="shared" si="4"/>
        <v>2019.1999999999989</v>
      </c>
      <c r="H21" s="16">
        <f t="shared" si="5"/>
        <v>43435</v>
      </c>
      <c r="I21" s="15">
        <f t="shared" si="6"/>
        <v>2018.299999999999</v>
      </c>
      <c r="J21" s="13">
        <f t="shared" si="7"/>
        <v>2019.0999999999992</v>
      </c>
      <c r="K21" s="16">
        <f t="shared" si="8"/>
        <v>43344</v>
      </c>
      <c r="L21" s="81"/>
    </row>
    <row r="22" spans="5:30" x14ac:dyDescent="0.25">
      <c r="E22" s="20">
        <v>99</v>
      </c>
      <c r="F22" s="15">
        <f t="shared" si="3"/>
        <v>2019.099999999999</v>
      </c>
      <c r="G22" s="13">
        <f t="shared" si="4"/>
        <v>2019.2999999999988</v>
      </c>
      <c r="H22" s="16">
        <f t="shared" si="5"/>
        <v>43525</v>
      </c>
      <c r="I22" s="15">
        <f t="shared" si="6"/>
        <v>2018.399999999999</v>
      </c>
      <c r="J22" s="13">
        <f t="shared" si="7"/>
        <v>2019.1999999999991</v>
      </c>
      <c r="K22" s="16">
        <f t="shared" si="8"/>
        <v>43435</v>
      </c>
      <c r="L22" s="81"/>
    </row>
    <row r="23" spans="5:30" x14ac:dyDescent="0.25">
      <c r="E23" s="20">
        <v>100</v>
      </c>
      <c r="F23" s="15">
        <f t="shared" si="3"/>
        <v>2019.1999999999989</v>
      </c>
      <c r="G23" s="13">
        <f t="shared" si="4"/>
        <v>2019.3999999999987</v>
      </c>
      <c r="H23" s="16">
        <f t="shared" si="5"/>
        <v>43617</v>
      </c>
      <c r="I23" s="15">
        <f t="shared" si="6"/>
        <v>2019.099999999999</v>
      </c>
      <c r="J23" s="13">
        <f t="shared" si="7"/>
        <v>2019.299999999999</v>
      </c>
      <c r="K23" s="16">
        <f t="shared" si="8"/>
        <v>43525</v>
      </c>
      <c r="L23" s="81"/>
    </row>
    <row r="24" spans="5:30" x14ac:dyDescent="0.25">
      <c r="E24" s="20">
        <v>101</v>
      </c>
      <c r="F24" s="15">
        <f t="shared" si="3"/>
        <v>2019.2999999999988</v>
      </c>
      <c r="G24" s="13">
        <f t="shared" si="4"/>
        <v>2020.0999999999988</v>
      </c>
      <c r="H24" s="16">
        <f t="shared" si="5"/>
        <v>43709</v>
      </c>
      <c r="I24" s="15">
        <f t="shared" si="6"/>
        <v>2019.1999999999989</v>
      </c>
      <c r="J24" s="13">
        <f t="shared" si="7"/>
        <v>2019.399999999999</v>
      </c>
      <c r="K24" s="16">
        <f t="shared" si="8"/>
        <v>43617</v>
      </c>
      <c r="L24" s="81"/>
      <c r="V24" t="s">
        <v>3</v>
      </c>
      <c r="AB24" t="s">
        <v>139</v>
      </c>
    </row>
    <row r="25" spans="5:30" x14ac:dyDescent="0.25">
      <c r="E25" s="20">
        <v>102</v>
      </c>
      <c r="F25" s="15">
        <f t="shared" si="3"/>
        <v>2019.3999999999987</v>
      </c>
      <c r="G25" s="13">
        <f t="shared" si="4"/>
        <v>2020.1999999999987</v>
      </c>
      <c r="H25" s="16">
        <f t="shared" si="5"/>
        <v>43800</v>
      </c>
      <c r="I25" s="15">
        <f t="shared" si="6"/>
        <v>2019.2999999999988</v>
      </c>
      <c r="J25" s="13">
        <f t="shared" si="7"/>
        <v>2020.099999999999</v>
      </c>
      <c r="K25" s="16">
        <f t="shared" si="8"/>
        <v>43709</v>
      </c>
      <c r="L25" s="81"/>
      <c r="V25" t="s">
        <v>8</v>
      </c>
      <c r="AC25" t="s">
        <v>140</v>
      </c>
      <c r="AD25" t="s">
        <v>141</v>
      </c>
    </row>
    <row r="26" spans="5:30" x14ac:dyDescent="0.25">
      <c r="E26" s="20">
        <v>103</v>
      </c>
      <c r="F26" s="15">
        <f t="shared" si="3"/>
        <v>2020.0999999999988</v>
      </c>
      <c r="G26" s="13">
        <f t="shared" si="4"/>
        <v>2020.2999999999986</v>
      </c>
      <c r="H26" s="16">
        <f t="shared" si="5"/>
        <v>43891</v>
      </c>
      <c r="I26" s="15">
        <f t="shared" si="6"/>
        <v>2019.3999999999987</v>
      </c>
      <c r="J26" s="13">
        <f t="shared" si="7"/>
        <v>2020.1999999999989</v>
      </c>
      <c r="K26" s="16">
        <f t="shared" si="8"/>
        <v>43800</v>
      </c>
      <c r="L26" s="81"/>
      <c r="V26" t="s">
        <v>5</v>
      </c>
      <c r="Z26" t="s">
        <v>142</v>
      </c>
      <c r="AA26">
        <v>89</v>
      </c>
      <c r="AB26">
        <v>1</v>
      </c>
      <c r="AC26">
        <v>27567</v>
      </c>
      <c r="AD26" t="e">
        <v>#N/A</v>
      </c>
    </row>
    <row r="27" spans="5:30" x14ac:dyDescent="0.25">
      <c r="E27" s="20">
        <v>104</v>
      </c>
      <c r="F27" s="15">
        <f t="shared" si="3"/>
        <v>2020.1999999999987</v>
      </c>
      <c r="G27" s="13">
        <f t="shared" si="4"/>
        <v>2020.3999999999985</v>
      </c>
      <c r="H27" s="16">
        <f t="shared" si="5"/>
        <v>43983</v>
      </c>
      <c r="I27" s="15">
        <f t="shared" si="6"/>
        <v>2020.0999999999988</v>
      </c>
      <c r="J27" s="13">
        <f t="shared" si="7"/>
        <v>2020.2999999999988</v>
      </c>
      <c r="K27" s="16">
        <f t="shared" si="8"/>
        <v>43891</v>
      </c>
      <c r="L27" s="81"/>
      <c r="V27" t="s">
        <v>6</v>
      </c>
      <c r="Z27" t="s">
        <v>143</v>
      </c>
      <c r="AA27">
        <v>90</v>
      </c>
      <c r="AB27">
        <v>2</v>
      </c>
      <c r="AC27">
        <v>36084</v>
      </c>
      <c r="AD27">
        <v>37927</v>
      </c>
    </row>
    <row r="28" spans="5:30" x14ac:dyDescent="0.25">
      <c r="E28" s="20">
        <v>105</v>
      </c>
      <c r="F28" s="15">
        <f t="shared" si="3"/>
        <v>2020.2999999999986</v>
      </c>
      <c r="G28" s="13">
        <f t="shared" si="4"/>
        <v>2021.0999999999985</v>
      </c>
      <c r="H28" s="16">
        <f t="shared" si="5"/>
        <v>44075</v>
      </c>
      <c r="I28" s="15">
        <f t="shared" si="6"/>
        <v>2020.1999999999987</v>
      </c>
      <c r="J28" s="13">
        <f t="shared" si="7"/>
        <v>2020.3999999999987</v>
      </c>
      <c r="K28" s="16">
        <f t="shared" si="8"/>
        <v>43983</v>
      </c>
      <c r="L28" s="81"/>
      <c r="V28" t="s">
        <v>9</v>
      </c>
      <c r="Z28" t="s">
        <v>0</v>
      </c>
      <c r="AA28">
        <v>91</v>
      </c>
      <c r="AB28">
        <v>3</v>
      </c>
      <c r="AC28">
        <v>37140</v>
      </c>
      <c r="AD28">
        <v>37479</v>
      </c>
    </row>
    <row r="29" spans="5:30" x14ac:dyDescent="0.25">
      <c r="E29" s="20">
        <v>106</v>
      </c>
      <c r="F29" s="15">
        <f t="shared" si="3"/>
        <v>2020.3999999999985</v>
      </c>
      <c r="G29" s="13">
        <f t="shared" si="4"/>
        <v>2021.1999999999985</v>
      </c>
      <c r="H29" s="16">
        <f t="shared" si="5"/>
        <v>44166</v>
      </c>
      <c r="I29" s="15">
        <f t="shared" si="6"/>
        <v>2020.2999999999986</v>
      </c>
      <c r="J29" s="13">
        <f t="shared" si="7"/>
        <v>2021.0999999999988</v>
      </c>
      <c r="K29" s="16">
        <f t="shared" si="8"/>
        <v>44075</v>
      </c>
      <c r="L29" s="81"/>
      <c r="V29" t="s">
        <v>7</v>
      </c>
      <c r="Z29" t="s">
        <v>144</v>
      </c>
      <c r="AA29">
        <v>92</v>
      </c>
      <c r="AB29">
        <v>4</v>
      </c>
      <c r="AC29">
        <v>37384</v>
      </c>
      <c r="AD29">
        <v>37493</v>
      </c>
    </row>
    <row r="30" spans="5:30" x14ac:dyDescent="0.25">
      <c r="E30" s="20">
        <v>107</v>
      </c>
      <c r="F30" s="15">
        <f t="shared" si="3"/>
        <v>2021.0999999999985</v>
      </c>
      <c r="G30" s="13">
        <f t="shared" si="4"/>
        <v>2021.2999999999984</v>
      </c>
      <c r="H30" s="16">
        <f t="shared" si="5"/>
        <v>44256</v>
      </c>
      <c r="I30" s="15">
        <f t="shared" si="6"/>
        <v>2020.3999999999985</v>
      </c>
      <c r="J30" s="13">
        <f t="shared" si="7"/>
        <v>2021.1999999999987</v>
      </c>
      <c r="K30" s="16">
        <f t="shared" si="8"/>
        <v>44166</v>
      </c>
      <c r="L30" s="81"/>
      <c r="V30" t="s">
        <v>4</v>
      </c>
      <c r="Z30" t="s">
        <v>24</v>
      </c>
      <c r="AA30">
        <v>93</v>
      </c>
      <c r="AB30">
        <v>5</v>
      </c>
      <c r="AC30">
        <v>37471</v>
      </c>
      <c r="AD30">
        <v>37471</v>
      </c>
    </row>
    <row r="31" spans="5:30" x14ac:dyDescent="0.25">
      <c r="E31" s="20">
        <v>108</v>
      </c>
      <c r="F31" s="15">
        <f t="shared" si="3"/>
        <v>2021.1999999999985</v>
      </c>
      <c r="G31" s="13">
        <f t="shared" si="4"/>
        <v>2021.3999999999983</v>
      </c>
      <c r="H31" s="16">
        <f t="shared" si="5"/>
        <v>44348</v>
      </c>
      <c r="I31" s="15">
        <f t="shared" si="6"/>
        <v>2021.0999999999985</v>
      </c>
      <c r="J31" s="13">
        <f t="shared" si="7"/>
        <v>2021.2999999999986</v>
      </c>
      <c r="K31" s="16">
        <f t="shared" si="8"/>
        <v>44256</v>
      </c>
      <c r="L31" s="81"/>
      <c r="V31" t="s">
        <v>2</v>
      </c>
    </row>
    <row r="32" spans="5:30" x14ac:dyDescent="0.25">
      <c r="E32" s="20">
        <v>109</v>
      </c>
      <c r="F32" s="15">
        <f t="shared" si="3"/>
        <v>2021.2999999999984</v>
      </c>
      <c r="G32" s="13">
        <f t="shared" si="4"/>
        <v>2022.0999999999983</v>
      </c>
      <c r="H32" s="16">
        <f t="shared" si="5"/>
        <v>44440</v>
      </c>
      <c r="I32" s="15">
        <f t="shared" si="6"/>
        <v>2021.1999999999985</v>
      </c>
      <c r="J32" s="13">
        <f t="shared" si="7"/>
        <v>2021.3999999999985</v>
      </c>
      <c r="K32" s="16">
        <f t="shared" si="8"/>
        <v>44348</v>
      </c>
      <c r="L32" s="81"/>
      <c r="V32" t="s">
        <v>1</v>
      </c>
    </row>
    <row r="33" spans="5:12" x14ac:dyDescent="0.25">
      <c r="E33" s="20">
        <v>110</v>
      </c>
      <c r="F33" s="13">
        <f t="shared" si="3"/>
        <v>2021.3999999999983</v>
      </c>
      <c r="G33" s="13">
        <f t="shared" si="4"/>
        <v>2022.1999999999982</v>
      </c>
      <c r="H33" s="16">
        <f t="shared" si="5"/>
        <v>44531</v>
      </c>
      <c r="I33" s="13">
        <f t="shared" si="6"/>
        <v>2021.2999999999984</v>
      </c>
      <c r="J33" s="13">
        <f t="shared" si="7"/>
        <v>2022.0999999999985</v>
      </c>
      <c r="K33" s="16">
        <f t="shared" si="8"/>
        <v>44440</v>
      </c>
      <c r="L33" s="81"/>
    </row>
    <row r="34" spans="5:12" x14ac:dyDescent="0.25">
      <c r="E34" s="20">
        <v>111</v>
      </c>
      <c r="F34" s="13">
        <f t="shared" si="3"/>
        <v>2022.0999999999983</v>
      </c>
      <c r="G34" s="13">
        <f t="shared" si="4"/>
        <v>2022.2999999999981</v>
      </c>
      <c r="H34" s="16">
        <f t="shared" ref="H34:H50" si="11">DATE(LEFT(F34,4),RIGHT(F34,1)*3,1)</f>
        <v>44621</v>
      </c>
      <c r="I34" s="13">
        <f t="shared" si="6"/>
        <v>2021.3999999999983</v>
      </c>
      <c r="J34" s="13">
        <f t="shared" si="7"/>
        <v>2022.1999999999985</v>
      </c>
      <c r="K34" s="16">
        <f t="shared" ref="K34:K50" si="12">DATE(LEFT(I34,4),RIGHT(I34,1)*3,1)</f>
        <v>44531</v>
      </c>
    </row>
    <row r="35" spans="5:12" x14ac:dyDescent="0.25">
      <c r="E35" s="20">
        <v>112</v>
      </c>
      <c r="F35" s="13">
        <f t="shared" si="3"/>
        <v>2022.1999999999982</v>
      </c>
      <c r="G35" s="13">
        <f t="shared" si="4"/>
        <v>2022.399999999998</v>
      </c>
      <c r="H35" s="16">
        <f t="shared" si="11"/>
        <v>44713</v>
      </c>
      <c r="I35" s="13">
        <f t="shared" si="6"/>
        <v>2022.0999999999983</v>
      </c>
      <c r="J35" s="13">
        <f t="shared" si="7"/>
        <v>2022.2999999999984</v>
      </c>
      <c r="K35" s="16">
        <f t="shared" si="12"/>
        <v>44621</v>
      </c>
    </row>
    <row r="36" spans="5:12" x14ac:dyDescent="0.25">
      <c r="E36" s="20">
        <v>113</v>
      </c>
      <c r="F36" s="13">
        <f t="shared" si="3"/>
        <v>2022.2999999999981</v>
      </c>
      <c r="G36" s="13">
        <f t="shared" si="4"/>
        <v>2023.0999999999981</v>
      </c>
      <c r="H36" s="16">
        <f t="shared" si="11"/>
        <v>44805</v>
      </c>
      <c r="I36" s="13">
        <f t="shared" si="6"/>
        <v>2022.1999999999982</v>
      </c>
      <c r="J36" s="13">
        <f t="shared" si="7"/>
        <v>2022.3999999999983</v>
      </c>
      <c r="K36" s="16">
        <f t="shared" si="12"/>
        <v>44713</v>
      </c>
    </row>
    <row r="37" spans="5:12" x14ac:dyDescent="0.25">
      <c r="E37" s="20">
        <v>114</v>
      </c>
      <c r="F37" s="13">
        <f t="shared" si="3"/>
        <v>2022.399999999998</v>
      </c>
      <c r="G37" s="13">
        <f t="shared" si="4"/>
        <v>2023.199999999998</v>
      </c>
      <c r="H37" s="16">
        <f t="shared" si="11"/>
        <v>44896</v>
      </c>
      <c r="I37" s="13">
        <f t="shared" si="6"/>
        <v>2022.2999999999981</v>
      </c>
      <c r="J37" s="13">
        <f t="shared" si="7"/>
        <v>2023.0999999999983</v>
      </c>
      <c r="K37" s="16">
        <f t="shared" si="12"/>
        <v>44805</v>
      </c>
    </row>
    <row r="38" spans="5:12" x14ac:dyDescent="0.25">
      <c r="E38" s="20">
        <v>115</v>
      </c>
      <c r="F38" s="13">
        <f t="shared" si="3"/>
        <v>2023.0999999999981</v>
      </c>
      <c r="G38" s="13">
        <f t="shared" si="4"/>
        <v>2023.2999999999979</v>
      </c>
      <c r="H38" s="16">
        <f t="shared" si="11"/>
        <v>44986</v>
      </c>
      <c r="I38" s="13">
        <f t="shared" si="6"/>
        <v>2022.399999999998</v>
      </c>
      <c r="J38" s="13">
        <f t="shared" si="7"/>
        <v>2023.1999999999982</v>
      </c>
      <c r="K38" s="16">
        <f t="shared" si="12"/>
        <v>44896</v>
      </c>
    </row>
    <row r="39" spans="5:12" x14ac:dyDescent="0.25">
      <c r="E39" s="20">
        <v>116</v>
      </c>
      <c r="F39" s="13">
        <f t="shared" si="3"/>
        <v>2023.199999999998</v>
      </c>
      <c r="G39" s="13">
        <f t="shared" si="4"/>
        <v>2023.3999999999978</v>
      </c>
      <c r="H39" s="16">
        <f t="shared" si="11"/>
        <v>45078</v>
      </c>
      <c r="I39" s="13">
        <f t="shared" si="6"/>
        <v>2023.0999999999981</v>
      </c>
      <c r="J39" s="13">
        <f t="shared" si="7"/>
        <v>2023.2999999999981</v>
      </c>
      <c r="K39" s="16">
        <f t="shared" si="12"/>
        <v>44986</v>
      </c>
    </row>
    <row r="40" spans="5:12" x14ac:dyDescent="0.25">
      <c r="E40" s="20">
        <v>117</v>
      </c>
      <c r="F40" s="13">
        <f t="shared" si="3"/>
        <v>2023.2999999999979</v>
      </c>
      <c r="G40" s="13">
        <f t="shared" si="4"/>
        <v>2024.0999999999979</v>
      </c>
      <c r="H40" s="16">
        <f t="shared" si="11"/>
        <v>45170</v>
      </c>
      <c r="I40" s="13">
        <f t="shared" si="6"/>
        <v>2023.199999999998</v>
      </c>
      <c r="J40" s="13">
        <f t="shared" si="7"/>
        <v>2023.399999999998</v>
      </c>
      <c r="K40" s="16">
        <f t="shared" si="12"/>
        <v>45078</v>
      </c>
    </row>
    <row r="41" spans="5:12" x14ac:dyDescent="0.25">
      <c r="E41" s="20">
        <v>118</v>
      </c>
      <c r="F41" s="13">
        <f t="shared" si="3"/>
        <v>2023.3999999999978</v>
      </c>
      <c r="G41" s="13">
        <f t="shared" si="4"/>
        <v>2024.1999999999978</v>
      </c>
      <c r="H41" s="16">
        <f t="shared" si="11"/>
        <v>45261</v>
      </c>
      <c r="I41" s="13">
        <f t="shared" si="6"/>
        <v>2023.2999999999979</v>
      </c>
      <c r="J41" s="13">
        <f t="shared" si="7"/>
        <v>2024.0999999999981</v>
      </c>
      <c r="K41" s="16">
        <f t="shared" si="12"/>
        <v>45170</v>
      </c>
    </row>
    <row r="42" spans="5:12" x14ac:dyDescent="0.25">
      <c r="E42" s="20">
        <v>119</v>
      </c>
      <c r="F42" s="13">
        <f t="shared" si="3"/>
        <v>2024.0999999999979</v>
      </c>
      <c r="G42" s="13">
        <f t="shared" si="4"/>
        <v>2024.2999999999977</v>
      </c>
      <c r="H42" s="16">
        <f t="shared" si="11"/>
        <v>45352</v>
      </c>
      <c r="I42" s="13">
        <f t="shared" si="6"/>
        <v>2023.3999999999978</v>
      </c>
      <c r="J42" s="13">
        <f t="shared" si="7"/>
        <v>2024.199999999998</v>
      </c>
      <c r="K42" s="16">
        <f t="shared" si="12"/>
        <v>45261</v>
      </c>
    </row>
    <row r="43" spans="5:12" x14ac:dyDescent="0.25">
      <c r="E43" s="20">
        <v>120</v>
      </c>
      <c r="F43" s="13">
        <f t="shared" si="3"/>
        <v>2024.1999999999978</v>
      </c>
      <c r="G43" s="13">
        <f t="shared" si="4"/>
        <v>2024.3999999999976</v>
      </c>
      <c r="H43" s="16">
        <f t="shared" si="11"/>
        <v>45444</v>
      </c>
      <c r="I43" s="13">
        <f t="shared" si="6"/>
        <v>2024.0999999999979</v>
      </c>
      <c r="J43" s="13">
        <f t="shared" si="7"/>
        <v>2024.2999999999979</v>
      </c>
      <c r="K43" s="16">
        <f t="shared" si="12"/>
        <v>45352</v>
      </c>
    </row>
    <row r="44" spans="5:12" x14ac:dyDescent="0.25">
      <c r="E44" s="20">
        <v>121</v>
      </c>
      <c r="F44" s="13">
        <f t="shared" si="3"/>
        <v>2024.2999999999977</v>
      </c>
      <c r="G44" s="13">
        <f t="shared" si="4"/>
        <v>2025.0999999999976</v>
      </c>
      <c r="H44" s="16">
        <f t="shared" si="11"/>
        <v>45536</v>
      </c>
      <c r="I44" s="13">
        <f t="shared" si="6"/>
        <v>2024.1999999999978</v>
      </c>
      <c r="J44" s="13">
        <f t="shared" si="7"/>
        <v>2024.3999999999978</v>
      </c>
      <c r="K44" s="16">
        <f t="shared" si="12"/>
        <v>45444</v>
      </c>
    </row>
    <row r="45" spans="5:12" x14ac:dyDescent="0.25">
      <c r="E45" s="20">
        <v>122</v>
      </c>
      <c r="F45" s="13">
        <f t="shared" si="3"/>
        <v>2024.3999999999976</v>
      </c>
      <c r="G45" s="13">
        <f t="shared" si="4"/>
        <v>2025.1999999999975</v>
      </c>
      <c r="H45" s="16">
        <f t="shared" si="11"/>
        <v>45627</v>
      </c>
      <c r="I45" s="13">
        <f t="shared" si="6"/>
        <v>2024.2999999999977</v>
      </c>
      <c r="J45" s="13">
        <f t="shared" si="7"/>
        <v>2025.0999999999979</v>
      </c>
      <c r="K45" s="16">
        <f t="shared" si="12"/>
        <v>45536</v>
      </c>
    </row>
    <row r="46" spans="5:12" x14ac:dyDescent="0.25">
      <c r="E46" s="20">
        <v>123</v>
      </c>
      <c r="F46" s="13">
        <f t="shared" si="3"/>
        <v>2025.0999999999976</v>
      </c>
      <c r="G46" s="13">
        <f t="shared" si="4"/>
        <v>2025.2999999999975</v>
      </c>
      <c r="H46" s="16">
        <f t="shared" si="11"/>
        <v>45717</v>
      </c>
      <c r="I46" s="13">
        <f t="shared" si="6"/>
        <v>2024.3999999999976</v>
      </c>
      <c r="J46" s="13">
        <f t="shared" si="7"/>
        <v>2025.1999999999978</v>
      </c>
      <c r="K46" s="16">
        <f t="shared" si="12"/>
        <v>45627</v>
      </c>
    </row>
    <row r="47" spans="5:12" x14ac:dyDescent="0.25">
      <c r="E47" s="20">
        <v>124</v>
      </c>
      <c r="F47" s="13">
        <f t="shared" si="3"/>
        <v>2025.1999999999975</v>
      </c>
      <c r="G47" s="13">
        <f t="shared" si="4"/>
        <v>2025.3999999999974</v>
      </c>
      <c r="H47" s="16">
        <f t="shared" si="11"/>
        <v>45809</v>
      </c>
      <c r="I47" s="13">
        <f t="shared" si="6"/>
        <v>2025.0999999999976</v>
      </c>
      <c r="J47" s="13">
        <f t="shared" si="7"/>
        <v>2025.2999999999977</v>
      </c>
      <c r="K47" s="16">
        <f t="shared" si="12"/>
        <v>45717</v>
      </c>
    </row>
    <row r="48" spans="5:12" x14ac:dyDescent="0.25">
      <c r="E48" s="20">
        <v>125</v>
      </c>
      <c r="F48" s="13">
        <f t="shared" si="3"/>
        <v>2025.2999999999975</v>
      </c>
      <c r="G48" s="13">
        <f t="shared" si="4"/>
        <v>2026.0999999999974</v>
      </c>
      <c r="H48" s="16">
        <f t="shared" si="11"/>
        <v>45901</v>
      </c>
      <c r="I48" s="13">
        <f t="shared" si="6"/>
        <v>2025.1999999999975</v>
      </c>
      <c r="J48" s="13">
        <f t="shared" si="7"/>
        <v>2025.3999999999976</v>
      </c>
      <c r="K48" s="16">
        <f t="shared" si="12"/>
        <v>45809</v>
      </c>
    </row>
    <row r="49" spans="5:11" x14ac:dyDescent="0.25">
      <c r="E49" s="20">
        <v>126</v>
      </c>
      <c r="F49" s="13">
        <f t="shared" si="3"/>
        <v>2025.3999999999974</v>
      </c>
      <c r="G49" s="13">
        <f t="shared" si="4"/>
        <v>2026.1999999999973</v>
      </c>
      <c r="H49" s="16">
        <f t="shared" si="11"/>
        <v>45992</v>
      </c>
      <c r="I49" s="13">
        <f t="shared" si="6"/>
        <v>2025.2999999999975</v>
      </c>
      <c r="J49" s="13">
        <f t="shared" si="7"/>
        <v>2026.0999999999976</v>
      </c>
      <c r="K49" s="16">
        <f t="shared" si="12"/>
        <v>45901</v>
      </c>
    </row>
    <row r="50" spans="5:11" x14ac:dyDescent="0.25">
      <c r="E50" s="20">
        <v>127</v>
      </c>
      <c r="F50" s="13">
        <f t="shared" si="3"/>
        <v>2026.0999999999974</v>
      </c>
      <c r="G50" s="13">
        <f t="shared" si="4"/>
        <v>2026.2999999999972</v>
      </c>
      <c r="H50" s="16">
        <f t="shared" si="11"/>
        <v>46082</v>
      </c>
      <c r="I50" s="13">
        <f t="shared" si="6"/>
        <v>2025.3999999999974</v>
      </c>
      <c r="J50" s="13">
        <f t="shared" si="7"/>
        <v>2026.1999999999975</v>
      </c>
      <c r="K50" s="16">
        <f t="shared" si="12"/>
        <v>45992</v>
      </c>
    </row>
    <row r="51" spans="5:11" x14ac:dyDescent="0.25">
      <c r="E51" s="20">
        <v>128</v>
      </c>
      <c r="F51" s="13">
        <f t="shared" si="3"/>
        <v>2026.1999999999973</v>
      </c>
      <c r="G51" s="13">
        <f t="shared" si="4"/>
        <v>2026.3999999999971</v>
      </c>
      <c r="H51" s="16">
        <f t="shared" ref="H51:H73" si="13">DATE(LEFT(F51,4),RIGHT(F51,1)*3,1)</f>
        <v>46174</v>
      </c>
      <c r="I51" s="13">
        <f t="shared" si="6"/>
        <v>2026.0999999999974</v>
      </c>
      <c r="J51" s="13">
        <f t="shared" si="7"/>
        <v>2026.2999999999975</v>
      </c>
      <c r="K51" s="16">
        <f t="shared" ref="K51:K73" si="14">DATE(LEFT(I51,4),RIGHT(I51,1)*3,1)</f>
        <v>46082</v>
      </c>
    </row>
    <row r="52" spans="5:11" x14ac:dyDescent="0.25">
      <c r="E52" s="20">
        <v>129</v>
      </c>
      <c r="F52" s="13">
        <f t="shared" si="3"/>
        <v>2026.2999999999972</v>
      </c>
      <c r="G52" s="13">
        <f t="shared" si="4"/>
        <v>2027.0999999999972</v>
      </c>
      <c r="H52" s="16">
        <f t="shared" si="13"/>
        <v>46266</v>
      </c>
      <c r="I52" s="13">
        <f t="shared" si="6"/>
        <v>2026.1999999999973</v>
      </c>
      <c r="J52" s="13">
        <f t="shared" si="7"/>
        <v>2026.3999999999974</v>
      </c>
      <c r="K52" s="16">
        <f t="shared" si="14"/>
        <v>46174</v>
      </c>
    </row>
    <row r="53" spans="5:11" x14ac:dyDescent="0.25">
      <c r="E53" s="20">
        <v>130</v>
      </c>
      <c r="F53" s="13">
        <f t="shared" si="3"/>
        <v>2026.3999999999971</v>
      </c>
      <c r="G53" s="13">
        <f t="shared" si="4"/>
        <v>2027.1999999999971</v>
      </c>
      <c r="H53" s="16">
        <f t="shared" si="13"/>
        <v>46357</v>
      </c>
      <c r="I53" s="13">
        <f t="shared" si="6"/>
        <v>2026.2999999999972</v>
      </c>
      <c r="J53" s="13">
        <f t="shared" si="7"/>
        <v>2027.0999999999974</v>
      </c>
      <c r="K53" s="16">
        <f t="shared" si="14"/>
        <v>46266</v>
      </c>
    </row>
    <row r="54" spans="5:11" x14ac:dyDescent="0.25">
      <c r="E54" s="20">
        <v>131</v>
      </c>
      <c r="F54" s="13">
        <f t="shared" si="3"/>
        <v>2027.0999999999972</v>
      </c>
      <c r="G54" s="13">
        <f t="shared" si="4"/>
        <v>2027.299999999997</v>
      </c>
      <c r="H54" s="16">
        <f t="shared" si="13"/>
        <v>46447</v>
      </c>
      <c r="I54" s="13">
        <f t="shared" si="6"/>
        <v>2026.3999999999971</v>
      </c>
      <c r="J54" s="13">
        <f t="shared" si="7"/>
        <v>2027.1999999999973</v>
      </c>
      <c r="K54" s="16">
        <f t="shared" si="14"/>
        <v>46357</v>
      </c>
    </row>
    <row r="55" spans="5:11" x14ac:dyDescent="0.25">
      <c r="E55" s="20">
        <v>132</v>
      </c>
      <c r="F55" s="13">
        <f t="shared" si="3"/>
        <v>2027.1999999999971</v>
      </c>
      <c r="G55" s="13">
        <f t="shared" si="4"/>
        <v>2027.3999999999969</v>
      </c>
      <c r="H55" s="16">
        <f t="shared" si="13"/>
        <v>46539</v>
      </c>
      <c r="I55" s="13">
        <f t="shared" si="6"/>
        <v>2027.0999999999972</v>
      </c>
      <c r="J55" s="13">
        <f t="shared" si="7"/>
        <v>2027.2999999999972</v>
      </c>
      <c r="K55" s="16">
        <f t="shared" si="14"/>
        <v>46447</v>
      </c>
    </row>
    <row r="56" spans="5:11" x14ac:dyDescent="0.25">
      <c r="E56" s="20">
        <v>133</v>
      </c>
      <c r="F56" s="13">
        <f t="shared" si="3"/>
        <v>2027.299999999997</v>
      </c>
      <c r="G56" s="13">
        <f t="shared" si="4"/>
        <v>2028.099999999997</v>
      </c>
      <c r="H56" s="16">
        <f t="shared" si="13"/>
        <v>46631</v>
      </c>
      <c r="I56" s="13">
        <f t="shared" si="6"/>
        <v>2027.1999999999971</v>
      </c>
      <c r="J56" s="13">
        <f t="shared" si="7"/>
        <v>2027.3999999999971</v>
      </c>
      <c r="K56" s="16">
        <f t="shared" si="14"/>
        <v>46539</v>
      </c>
    </row>
    <row r="57" spans="5:11" x14ac:dyDescent="0.25">
      <c r="E57" s="20">
        <v>134</v>
      </c>
      <c r="F57" s="13">
        <f t="shared" si="3"/>
        <v>2027.3999999999969</v>
      </c>
      <c r="G57" s="13">
        <f t="shared" si="4"/>
        <v>2028.1999999999969</v>
      </c>
      <c r="H57" s="16">
        <f t="shared" si="13"/>
        <v>46722</v>
      </c>
      <c r="I57" s="13">
        <f t="shared" si="6"/>
        <v>2027.299999999997</v>
      </c>
      <c r="J57" s="13">
        <f t="shared" si="7"/>
        <v>2028.0999999999972</v>
      </c>
      <c r="K57" s="16">
        <f t="shared" si="14"/>
        <v>46631</v>
      </c>
    </row>
    <row r="58" spans="5:11" x14ac:dyDescent="0.25">
      <c r="E58" s="20">
        <v>135</v>
      </c>
      <c r="F58" s="13">
        <f t="shared" si="3"/>
        <v>2028.099999999997</v>
      </c>
      <c r="G58" s="13">
        <f t="shared" si="4"/>
        <v>2028.2999999999968</v>
      </c>
      <c r="H58" s="16">
        <f t="shared" si="13"/>
        <v>46813</v>
      </c>
      <c r="I58" s="13">
        <f t="shared" si="6"/>
        <v>2027.3999999999969</v>
      </c>
      <c r="J58" s="13">
        <f t="shared" si="7"/>
        <v>2028.1999999999971</v>
      </c>
      <c r="K58" s="16">
        <f t="shared" si="14"/>
        <v>46722</v>
      </c>
    </row>
    <row r="59" spans="5:11" x14ac:dyDescent="0.25">
      <c r="E59" s="20">
        <v>136</v>
      </c>
      <c r="F59" s="13">
        <f t="shared" si="3"/>
        <v>2028.1999999999969</v>
      </c>
      <c r="G59" s="13">
        <f t="shared" si="4"/>
        <v>2028.3999999999967</v>
      </c>
      <c r="H59" s="16">
        <f t="shared" si="13"/>
        <v>46905</v>
      </c>
      <c r="I59" s="13">
        <f t="shared" si="6"/>
        <v>2028.099999999997</v>
      </c>
      <c r="J59" s="13">
        <f t="shared" si="7"/>
        <v>2028.299999999997</v>
      </c>
      <c r="K59" s="16">
        <f t="shared" si="14"/>
        <v>46813</v>
      </c>
    </row>
    <row r="60" spans="5:11" x14ac:dyDescent="0.25">
      <c r="E60" s="20">
        <v>137</v>
      </c>
      <c r="F60" s="13">
        <f t="shared" si="3"/>
        <v>2028.2999999999968</v>
      </c>
      <c r="G60" s="13">
        <f t="shared" si="4"/>
        <v>2029.0999999999967</v>
      </c>
      <c r="H60" s="16">
        <f t="shared" si="13"/>
        <v>46997</v>
      </c>
      <c r="I60" s="13">
        <f t="shared" si="6"/>
        <v>2028.1999999999969</v>
      </c>
      <c r="J60" s="13">
        <f t="shared" si="7"/>
        <v>2028.3999999999969</v>
      </c>
      <c r="K60" s="16">
        <f t="shared" si="14"/>
        <v>46905</v>
      </c>
    </row>
    <row r="61" spans="5:11" x14ac:dyDescent="0.25">
      <c r="E61" s="20">
        <v>138</v>
      </c>
      <c r="F61" s="13">
        <f t="shared" si="3"/>
        <v>2028.3999999999967</v>
      </c>
      <c r="G61" s="13">
        <f t="shared" si="4"/>
        <v>2029.1999999999966</v>
      </c>
      <c r="H61" s="16">
        <f t="shared" si="13"/>
        <v>47088</v>
      </c>
      <c r="I61" s="13">
        <f t="shared" si="6"/>
        <v>2028.2999999999968</v>
      </c>
      <c r="J61" s="13">
        <f t="shared" si="7"/>
        <v>2029.099999999997</v>
      </c>
      <c r="K61" s="16">
        <f t="shared" si="14"/>
        <v>46997</v>
      </c>
    </row>
    <row r="62" spans="5:11" x14ac:dyDescent="0.25">
      <c r="E62" s="20">
        <v>139</v>
      </c>
      <c r="F62" s="13">
        <f t="shared" si="3"/>
        <v>2029.0999999999967</v>
      </c>
      <c r="G62" s="13">
        <f t="shared" si="4"/>
        <v>2029.2999999999965</v>
      </c>
      <c r="H62" s="16">
        <f t="shared" si="13"/>
        <v>47178</v>
      </c>
      <c r="I62" s="13">
        <f t="shared" si="6"/>
        <v>2028.3999999999967</v>
      </c>
      <c r="J62" s="13">
        <f t="shared" si="7"/>
        <v>2029.1999999999969</v>
      </c>
      <c r="K62" s="16">
        <f t="shared" si="14"/>
        <v>47088</v>
      </c>
    </row>
    <row r="63" spans="5:11" x14ac:dyDescent="0.25">
      <c r="E63" s="20">
        <v>140</v>
      </c>
      <c r="F63" s="13">
        <f t="shared" si="3"/>
        <v>2029.1999999999966</v>
      </c>
      <c r="G63" s="13">
        <f t="shared" si="4"/>
        <v>2029.3999999999965</v>
      </c>
      <c r="H63" s="16">
        <f t="shared" si="13"/>
        <v>47270</v>
      </c>
      <c r="I63" s="13">
        <f t="shared" si="6"/>
        <v>2029.0999999999967</v>
      </c>
      <c r="J63" s="13">
        <f t="shared" si="7"/>
        <v>2029.2999999999968</v>
      </c>
      <c r="K63" s="16">
        <f t="shared" si="14"/>
        <v>47178</v>
      </c>
    </row>
    <row r="64" spans="5:11" x14ac:dyDescent="0.25">
      <c r="E64" s="20">
        <v>141</v>
      </c>
      <c r="F64" s="13">
        <f t="shared" si="3"/>
        <v>2029.2999999999965</v>
      </c>
      <c r="G64" s="13">
        <f t="shared" si="4"/>
        <v>2030.0999999999965</v>
      </c>
      <c r="H64" s="16">
        <f t="shared" si="13"/>
        <v>47362</v>
      </c>
      <c r="I64" s="13">
        <f t="shared" si="6"/>
        <v>2029.1999999999966</v>
      </c>
      <c r="J64" s="13">
        <f t="shared" si="7"/>
        <v>2029.3999999999967</v>
      </c>
      <c r="K64" s="16">
        <f t="shared" si="14"/>
        <v>47270</v>
      </c>
    </row>
    <row r="65" spans="5:11" x14ac:dyDescent="0.25">
      <c r="E65" s="20">
        <v>142</v>
      </c>
      <c r="F65" s="13">
        <f t="shared" si="3"/>
        <v>2029.3999999999965</v>
      </c>
      <c r="G65" s="13">
        <f t="shared" si="4"/>
        <v>2030.1999999999964</v>
      </c>
      <c r="H65" s="16">
        <f t="shared" si="13"/>
        <v>47453</v>
      </c>
      <c r="I65" s="13">
        <f t="shared" si="6"/>
        <v>2029.2999999999965</v>
      </c>
      <c r="J65" s="13">
        <f t="shared" si="7"/>
        <v>2030.0999999999967</v>
      </c>
      <c r="K65" s="16">
        <f t="shared" si="14"/>
        <v>47362</v>
      </c>
    </row>
    <row r="66" spans="5:11" x14ac:dyDescent="0.25">
      <c r="E66" s="20">
        <v>143</v>
      </c>
      <c r="F66" s="13">
        <f t="shared" si="3"/>
        <v>2030.0999999999965</v>
      </c>
      <c r="G66" s="13">
        <f t="shared" si="4"/>
        <v>2030.2999999999963</v>
      </c>
      <c r="H66" s="16">
        <f t="shared" si="13"/>
        <v>47543</v>
      </c>
      <c r="I66" s="13">
        <f t="shared" si="6"/>
        <v>2029.3999999999965</v>
      </c>
      <c r="J66" s="13">
        <f t="shared" si="7"/>
        <v>2030.1999999999966</v>
      </c>
      <c r="K66" s="16">
        <f t="shared" si="14"/>
        <v>47453</v>
      </c>
    </row>
    <row r="67" spans="5:11" x14ac:dyDescent="0.25">
      <c r="E67" s="20">
        <v>144</v>
      </c>
      <c r="F67" s="13">
        <f t="shared" si="3"/>
        <v>2030.1999999999964</v>
      </c>
      <c r="G67" s="13">
        <f t="shared" si="4"/>
        <v>2030.3999999999962</v>
      </c>
      <c r="H67" s="16">
        <f t="shared" si="13"/>
        <v>47635</v>
      </c>
      <c r="I67" s="13">
        <f t="shared" si="6"/>
        <v>2030.0999999999965</v>
      </c>
      <c r="J67" s="13">
        <f t="shared" si="7"/>
        <v>2030.2999999999965</v>
      </c>
      <c r="K67" s="16">
        <f t="shared" si="14"/>
        <v>47543</v>
      </c>
    </row>
    <row r="68" spans="5:11" x14ac:dyDescent="0.25">
      <c r="E68" s="20">
        <v>145</v>
      </c>
      <c r="F68" s="13">
        <f t="shared" si="3"/>
        <v>2030.2999999999963</v>
      </c>
      <c r="G68" s="13">
        <f t="shared" si="4"/>
        <v>2031.0999999999963</v>
      </c>
      <c r="H68" s="16">
        <f t="shared" si="13"/>
        <v>47727</v>
      </c>
      <c r="I68" s="13">
        <f t="shared" si="6"/>
        <v>2030.1999999999964</v>
      </c>
      <c r="J68" s="13">
        <f t="shared" si="7"/>
        <v>2030.3999999999965</v>
      </c>
      <c r="K68" s="16">
        <f t="shared" si="14"/>
        <v>47635</v>
      </c>
    </row>
    <row r="69" spans="5:11" x14ac:dyDescent="0.25">
      <c r="E69" s="20">
        <v>146</v>
      </c>
      <c r="F69" s="13">
        <f t="shared" si="3"/>
        <v>2030.3999999999962</v>
      </c>
      <c r="G69" s="13">
        <f t="shared" si="4"/>
        <v>2031.1999999999962</v>
      </c>
      <c r="H69" s="16">
        <f t="shared" si="13"/>
        <v>47818</v>
      </c>
      <c r="I69" s="13">
        <f t="shared" si="6"/>
        <v>2030.2999999999963</v>
      </c>
      <c r="J69" s="13">
        <f t="shared" si="7"/>
        <v>2031.0999999999965</v>
      </c>
      <c r="K69" s="16">
        <f t="shared" si="14"/>
        <v>47727</v>
      </c>
    </row>
    <row r="70" spans="5:11" x14ac:dyDescent="0.25">
      <c r="E70" s="20">
        <v>147</v>
      </c>
      <c r="F70" s="13">
        <f t="shared" ref="F70:G70" si="15">IF(VALUE(RIGHT(F69,1))=4,F69+0.7,F69+0.1)</f>
        <v>2031.0999999999963</v>
      </c>
      <c r="G70" s="13">
        <f t="shared" si="15"/>
        <v>2031.2999999999961</v>
      </c>
      <c r="H70" s="16">
        <f t="shared" si="13"/>
        <v>47908</v>
      </c>
      <c r="I70" s="13">
        <f t="shared" ref="I70:J70" si="16">IF(VALUE(RIGHT(I69,1))=4,I69+0.7,I69+0.1)</f>
        <v>2030.3999999999962</v>
      </c>
      <c r="J70" s="13">
        <f t="shared" si="16"/>
        <v>2031.1999999999964</v>
      </c>
      <c r="K70" s="16">
        <f t="shared" si="14"/>
        <v>47818</v>
      </c>
    </row>
    <row r="71" spans="5:11" x14ac:dyDescent="0.25">
      <c r="E71" s="20">
        <v>148</v>
      </c>
      <c r="F71" s="13">
        <f t="shared" si="3"/>
        <v>2031.1999999999962</v>
      </c>
      <c r="G71" s="13">
        <f t="shared" si="4"/>
        <v>2031.399999999996</v>
      </c>
      <c r="H71" s="16">
        <f t="shared" si="13"/>
        <v>48000</v>
      </c>
      <c r="I71" s="13">
        <f t="shared" si="6"/>
        <v>2031.0999999999963</v>
      </c>
      <c r="J71" s="13">
        <f t="shared" si="7"/>
        <v>2031.2999999999963</v>
      </c>
      <c r="K71" s="16">
        <f t="shared" si="14"/>
        <v>47908</v>
      </c>
    </row>
    <row r="72" spans="5:11" x14ac:dyDescent="0.25">
      <c r="E72" s="20">
        <v>149</v>
      </c>
      <c r="F72" s="13">
        <f t="shared" ref="F72:G73" si="17">IF(VALUE(RIGHT(F71,1))=4,F71+0.7,F71+0.1)</f>
        <v>2031.2999999999961</v>
      </c>
      <c r="G72" s="13">
        <f t="shared" si="17"/>
        <v>2032.099999999996</v>
      </c>
      <c r="H72" s="16">
        <f t="shared" si="13"/>
        <v>48092</v>
      </c>
      <c r="I72" s="13">
        <f t="shared" ref="I72:J73" si="18">IF(VALUE(RIGHT(I71,1))=4,I71+0.7,I71+0.1)</f>
        <v>2031.1999999999962</v>
      </c>
      <c r="J72" s="13">
        <f t="shared" si="18"/>
        <v>2031.3999999999962</v>
      </c>
      <c r="K72" s="16">
        <f t="shared" si="14"/>
        <v>48000</v>
      </c>
    </row>
    <row r="73" spans="5:11" x14ac:dyDescent="0.25">
      <c r="E73" s="21">
        <v>150</v>
      </c>
      <c r="F73" s="17">
        <f t="shared" si="17"/>
        <v>2031.399999999996</v>
      </c>
      <c r="G73" s="17">
        <f t="shared" si="17"/>
        <v>2032.199999999996</v>
      </c>
      <c r="H73" s="18">
        <f t="shared" si="13"/>
        <v>48183</v>
      </c>
      <c r="I73" s="17">
        <f t="shared" si="18"/>
        <v>2031.2999999999961</v>
      </c>
      <c r="J73" s="17">
        <f t="shared" si="18"/>
        <v>2032.0999999999963</v>
      </c>
      <c r="K73" s="18">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B2" sqref="B2:K3"/>
    </sheetView>
  </sheetViews>
  <sheetFormatPr defaultRowHeight="15" x14ac:dyDescent="0.25"/>
  <cols>
    <col min="1" max="1" width="3.140625" customWidth="1"/>
    <col min="11" max="11" width="10.7109375" customWidth="1"/>
  </cols>
  <sheetData>
    <row r="1" spans="2:13" ht="15" customHeight="1" x14ac:dyDescent="0.25">
      <c r="B1" s="130"/>
      <c r="C1" s="130"/>
      <c r="D1" s="130"/>
      <c r="E1" s="130"/>
      <c r="F1" s="130"/>
      <c r="G1" s="130"/>
      <c r="H1" s="130"/>
      <c r="I1" s="130"/>
      <c r="J1" s="130"/>
      <c r="K1" s="130"/>
      <c r="L1" s="65"/>
      <c r="M1" s="65"/>
    </row>
    <row r="2" spans="2:13" x14ac:dyDescent="0.25">
      <c r="B2" s="230" t="s">
        <v>97</v>
      </c>
      <c r="C2" s="243"/>
      <c r="D2" s="243"/>
      <c r="E2" s="243"/>
      <c r="F2" s="243"/>
      <c r="G2" s="243"/>
      <c r="H2" s="243"/>
      <c r="I2" s="243"/>
      <c r="J2" s="243"/>
      <c r="K2" s="243"/>
      <c r="L2" s="65"/>
      <c r="M2" s="65"/>
    </row>
    <row r="3" spans="2:13" x14ac:dyDescent="0.25">
      <c r="B3" s="243"/>
      <c r="C3" s="243"/>
      <c r="D3" s="243"/>
      <c r="E3" s="243"/>
      <c r="F3" s="243"/>
      <c r="G3" s="243"/>
      <c r="H3" s="243"/>
      <c r="I3" s="243"/>
      <c r="J3" s="243"/>
      <c r="K3" s="243"/>
      <c r="L3" s="65"/>
      <c r="M3" s="65"/>
    </row>
    <row r="4" spans="2:13" ht="15" customHeight="1" x14ac:dyDescent="0.25">
      <c r="B4" s="180"/>
      <c r="C4" s="180"/>
      <c r="D4" s="180"/>
      <c r="E4" s="180"/>
      <c r="F4" s="180"/>
      <c r="G4" s="180"/>
      <c r="H4" s="180"/>
      <c r="I4" s="180"/>
      <c r="J4" s="180"/>
      <c r="K4" s="180"/>
      <c r="L4" s="65"/>
      <c r="M4" s="65"/>
    </row>
    <row r="5" spans="2:13" x14ac:dyDescent="0.25">
      <c r="B5" s="220" t="s">
        <v>176</v>
      </c>
      <c r="C5" s="130"/>
      <c r="D5" s="130"/>
      <c r="E5" s="130"/>
      <c r="F5" s="130"/>
      <c r="G5" s="130"/>
      <c r="H5" s="130"/>
      <c r="I5" s="130"/>
      <c r="J5" s="130"/>
      <c r="K5" s="130"/>
      <c r="L5" s="65"/>
      <c r="M5" s="65"/>
    </row>
    <row r="6" spans="2:13" x14ac:dyDescent="0.25">
      <c r="B6" s="130"/>
      <c r="C6" s="130"/>
      <c r="D6" s="130"/>
      <c r="E6" s="130"/>
      <c r="F6" s="130"/>
      <c r="G6" s="130"/>
      <c r="H6" s="130"/>
      <c r="I6" s="130"/>
      <c r="J6" s="130"/>
      <c r="K6" s="130"/>
      <c r="L6" s="65"/>
      <c r="M6" s="219"/>
    </row>
    <row r="7" spans="2:13" x14ac:dyDescent="0.25">
      <c r="B7" s="130"/>
      <c r="C7" s="130"/>
      <c r="D7" s="130"/>
      <c r="E7" s="130"/>
      <c r="F7" s="130"/>
      <c r="G7" s="130"/>
      <c r="H7" s="130"/>
      <c r="I7" s="130"/>
      <c r="J7" s="130"/>
      <c r="K7" s="130"/>
      <c r="L7" s="65"/>
      <c r="M7" s="65"/>
    </row>
    <row r="8" spans="2:13" x14ac:dyDescent="0.25">
      <c r="B8" s="130"/>
      <c r="C8" s="130"/>
      <c r="D8" s="130"/>
      <c r="E8" s="130"/>
      <c r="F8" s="130"/>
      <c r="G8" s="130"/>
      <c r="H8" s="130"/>
      <c r="I8" s="130"/>
      <c r="J8" s="130"/>
      <c r="K8" s="130"/>
      <c r="L8" s="65"/>
      <c r="M8" s="65"/>
    </row>
    <row r="9" spans="2:13" x14ac:dyDescent="0.25">
      <c r="B9" s="338" t="s">
        <v>177</v>
      </c>
      <c r="C9" s="339"/>
      <c r="D9" s="339"/>
      <c r="E9" s="339"/>
      <c r="F9" s="339"/>
      <c r="G9" s="339"/>
      <c r="H9" s="339"/>
      <c r="I9" s="339"/>
      <c r="J9" s="339"/>
      <c r="K9" s="339"/>
    </row>
    <row r="10" spans="2:13" x14ac:dyDescent="0.25">
      <c r="B10" s="339"/>
      <c r="C10" s="339"/>
      <c r="D10" s="339"/>
      <c r="E10" s="339"/>
      <c r="F10" s="339"/>
      <c r="G10" s="339"/>
      <c r="H10" s="339"/>
      <c r="I10" s="339"/>
      <c r="J10" s="339"/>
      <c r="K10" s="339"/>
    </row>
    <row r="11" spans="2:13" x14ac:dyDescent="0.25">
      <c r="B11" s="339"/>
      <c r="C11" s="339"/>
      <c r="D11" s="339"/>
      <c r="E11" s="339"/>
      <c r="F11" s="339"/>
      <c r="G11" s="339"/>
      <c r="H11" s="339"/>
      <c r="I11" s="339"/>
      <c r="J11" s="339"/>
      <c r="K11" s="339"/>
    </row>
    <row r="12" spans="2:13" x14ac:dyDescent="0.25">
      <c r="B12" s="339"/>
      <c r="C12" s="339"/>
      <c r="D12" s="339"/>
      <c r="E12" s="339"/>
      <c r="F12" s="339"/>
      <c r="G12" s="339"/>
      <c r="H12" s="339"/>
      <c r="I12" s="339"/>
      <c r="J12" s="339"/>
      <c r="K12" s="339"/>
    </row>
    <row r="13" spans="2:13" x14ac:dyDescent="0.25">
      <c r="B13" s="339"/>
      <c r="C13" s="339"/>
      <c r="D13" s="339"/>
      <c r="E13" s="339"/>
      <c r="F13" s="339"/>
      <c r="G13" s="339"/>
      <c r="H13" s="339"/>
      <c r="I13" s="339"/>
      <c r="J13" s="339"/>
      <c r="K13" s="339"/>
    </row>
    <row r="14" spans="2:13" x14ac:dyDescent="0.25">
      <c r="B14" s="339"/>
      <c r="C14" s="339"/>
      <c r="D14" s="339"/>
      <c r="E14" s="339"/>
      <c r="F14" s="339"/>
      <c r="G14" s="339"/>
      <c r="H14" s="339"/>
      <c r="I14" s="339"/>
      <c r="J14" s="339"/>
      <c r="K14" s="339"/>
    </row>
    <row r="15" spans="2:13" x14ac:dyDescent="0.25">
      <c r="B15" s="339"/>
      <c r="C15" s="339"/>
      <c r="D15" s="339"/>
      <c r="E15" s="339"/>
      <c r="F15" s="339"/>
      <c r="G15" s="339"/>
      <c r="H15" s="339"/>
      <c r="I15" s="339"/>
      <c r="J15" s="339"/>
      <c r="K15" s="339"/>
    </row>
    <row r="16" spans="2:13" x14ac:dyDescent="0.25">
      <c r="B16" s="339"/>
      <c r="C16" s="339"/>
      <c r="D16" s="339"/>
      <c r="E16" s="339"/>
      <c r="F16" s="339"/>
      <c r="G16" s="339"/>
      <c r="H16" s="339"/>
      <c r="I16" s="339"/>
      <c r="J16" s="339"/>
      <c r="K16" s="339"/>
    </row>
    <row r="17" spans="2:13" x14ac:dyDescent="0.25">
      <c r="B17" s="339"/>
      <c r="C17" s="339"/>
      <c r="D17" s="339"/>
      <c r="E17" s="339"/>
      <c r="F17" s="339"/>
      <c r="G17" s="339"/>
      <c r="H17" s="339"/>
      <c r="I17" s="339"/>
      <c r="J17" s="339"/>
      <c r="K17" s="339"/>
    </row>
    <row r="18" spans="2:13" x14ac:dyDescent="0.25">
      <c r="B18" s="339"/>
      <c r="C18" s="339"/>
      <c r="D18" s="339"/>
      <c r="E18" s="339"/>
      <c r="F18" s="339"/>
      <c r="G18" s="339"/>
      <c r="H18" s="339"/>
      <c r="I18" s="339"/>
      <c r="J18" s="339"/>
      <c r="K18" s="339"/>
    </row>
    <row r="19" spans="2:13" x14ac:dyDescent="0.25">
      <c r="B19" s="339"/>
      <c r="C19" s="339"/>
      <c r="D19" s="339"/>
      <c r="E19" s="339"/>
      <c r="F19" s="339"/>
      <c r="G19" s="339"/>
      <c r="H19" s="339"/>
      <c r="I19" s="339"/>
      <c r="J19" s="339"/>
      <c r="K19" s="339"/>
    </row>
    <row r="20" spans="2:13" x14ac:dyDescent="0.25">
      <c r="B20" s="339"/>
      <c r="C20" s="339"/>
      <c r="D20" s="339"/>
      <c r="E20" s="339"/>
      <c r="F20" s="339"/>
      <c r="G20" s="339"/>
      <c r="H20" s="339"/>
      <c r="I20" s="339"/>
      <c r="J20" s="339"/>
      <c r="K20" s="339"/>
    </row>
    <row r="21" spans="2:13" x14ac:dyDescent="0.25">
      <c r="B21" s="339"/>
      <c r="C21" s="339"/>
      <c r="D21" s="339"/>
      <c r="E21" s="339"/>
      <c r="F21" s="339"/>
      <c r="G21" s="339"/>
      <c r="H21" s="339"/>
      <c r="I21" s="339"/>
      <c r="J21" s="339"/>
      <c r="K21" s="339"/>
    </row>
    <row r="22" spans="2:13" x14ac:dyDescent="0.25">
      <c r="B22" s="339"/>
      <c r="C22" s="339"/>
      <c r="D22" s="339"/>
      <c r="E22" s="339"/>
      <c r="F22" s="339"/>
      <c r="G22" s="339"/>
      <c r="H22" s="339"/>
      <c r="I22" s="339"/>
      <c r="J22" s="339"/>
      <c r="K22" s="339"/>
    </row>
    <row r="23" spans="2:13" x14ac:dyDescent="0.25">
      <c r="B23" s="339"/>
      <c r="C23" s="339"/>
      <c r="D23" s="339"/>
      <c r="E23" s="339"/>
      <c r="F23" s="339"/>
      <c r="G23" s="339"/>
      <c r="H23" s="339"/>
      <c r="I23" s="339"/>
      <c r="J23" s="339"/>
      <c r="K23" s="339"/>
    </row>
    <row r="24" spans="2:13" x14ac:dyDescent="0.25">
      <c r="B24" s="339"/>
      <c r="C24" s="339"/>
      <c r="D24" s="339"/>
      <c r="E24" s="339"/>
      <c r="F24" s="339"/>
      <c r="G24" s="339"/>
      <c r="H24" s="339"/>
      <c r="I24" s="339"/>
      <c r="J24" s="339"/>
      <c r="K24" s="339"/>
    </row>
    <row r="25" spans="2:13" x14ac:dyDescent="0.25">
      <c r="B25" s="339"/>
      <c r="C25" s="339"/>
      <c r="D25" s="339"/>
      <c r="E25" s="339"/>
      <c r="F25" s="339"/>
      <c r="G25" s="339"/>
      <c r="H25" s="339"/>
      <c r="I25" s="339"/>
      <c r="J25" s="339"/>
      <c r="K25" s="339"/>
    </row>
    <row r="26" spans="2:13" x14ac:dyDescent="0.25">
      <c r="B26" s="339"/>
      <c r="C26" s="339"/>
      <c r="D26" s="339"/>
      <c r="E26" s="339"/>
      <c r="F26" s="339"/>
      <c r="G26" s="339"/>
      <c r="H26" s="339"/>
      <c r="I26" s="339"/>
      <c r="J26" s="339"/>
      <c r="K26" s="339"/>
    </row>
    <row r="27" spans="2:13" x14ac:dyDescent="0.25">
      <c r="B27" s="339"/>
      <c r="C27" s="339"/>
      <c r="D27" s="339"/>
      <c r="E27" s="339"/>
      <c r="F27" s="339"/>
      <c r="G27" s="339"/>
      <c r="H27" s="339"/>
      <c r="I27" s="339"/>
      <c r="J27" s="339"/>
      <c r="K27" s="339"/>
      <c r="L27" s="65"/>
      <c r="M27" s="65"/>
    </row>
    <row r="28" spans="2:13" x14ac:dyDescent="0.25">
      <c r="B28" s="339"/>
      <c r="C28" s="339"/>
      <c r="D28" s="339"/>
      <c r="E28" s="339"/>
      <c r="F28" s="339"/>
      <c r="G28" s="339"/>
      <c r="H28" s="339"/>
      <c r="I28" s="339"/>
      <c r="J28" s="339"/>
      <c r="K28" s="339"/>
      <c r="L28" s="65"/>
    </row>
  </sheetData>
  <sheetProtection algorithmName="SHA-512" hashValue="J2eXl0ERb9xasx9FmYbVePKTUb9XhXmhBPdKs8pIE06UOma1y583isgLvDdSF1Qi7fsbNwY65hLYcb+gTvEgfw==" saltValue="a0fnIi1byrN0yBt6iw0NLg=="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2024-03-06T01:13:46Z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