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P:\WorkInProgress\Luke's Pubs\Publications\_Stats\A&amp;T_Dec2024\Upload\"/>
    </mc:Choice>
  </mc:AlternateContent>
  <xr:revisionPtr revIDLastSave="0" documentId="8_{CC16130A-ACEB-4F9A-AC89-930D8CA2780D}" xr6:coauthVersionLast="47" xr6:coauthVersionMax="47" xr10:uidLastSave="{00000000-0000-0000-0000-000000000000}"/>
  <workbookProtection workbookAlgorithmName="SHA-512" workbookHashValue="3XXUe01TaGxkcsz7Ve4E/CJRV0pW5zjU9Zoqd/tDPAKvcGGW1Dlb5DK3+MowWnhdL4LYZG60oeMMS+LRqmomIw==" workbookSaltValue="+sxJzhV6tKdhHQ9DUgwOHg==" workbookSpinCount="100000" lockStructure="1"/>
  <bookViews>
    <workbookView showVerticalScroll="0" xWindow="0" yWindow="165" windowWidth="28800" windowHeight="15435" xr2:uid="{00000000-000D-0000-FFFF-FFFF00000000}"/>
  </bookViews>
  <sheets>
    <sheet name="Introduction" sheetId="16" r:id="rId1"/>
    <sheet name="Analysis table" sheetId="20"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39611856" hidden="1">"'Partitions:13'"</definedName>
    <definedName name="_AMO_ContentDefinition_239611856.0" hidden="1">"'&lt;ContentDefinition name=""Q:\working\data_services\aat-apprentice-and-trainee\Estimates Review\analysis.sas7bdat"" rsid=""239611856"" type=""DataSet"" format=""ReportXml"" imgfmt=""ActiveX"" created=""07/26/2024 11:10:13"" modifed=""04/24/2025 11:58'"</definedName>
    <definedName name="_AMO_ContentDefinition_239611856.1" hidden="1">"':54"" user=""Ophilia Daniel"" apply=""False"" css=""C:\Program Files\SASHome\SASAddinforMicrosoftOffice\7.1\Styles\AMODefault.css"" range=""Q__working_data_services_aat_app_2"" auto=""False"" xTime=""00:00:00.0049839"" rTime=""00:00:01.5978729"" bg'"</definedName>
    <definedName name="_AMO_ContentDefinition_239611856.10" hidden="1">"';gt;&amp;quot; Name=&amp;quot;Q:\working\data_services\aat-apprentice-and-trainee\Estimates Review\analysis.sas7bdat&amp;quot; /&amp;gt;"" /&gt;_x000D_
  &lt;param n=""ExcelTableColumnCount"" v=""16"" /&gt;_x000D_
  &lt;param n=""ExcelTableRowCount"" v=""288"" /&gt;_x000D_
  &lt;param n=""DataRowCou'"</definedName>
    <definedName name="_AMO_ContentDefinition_239611856.11" hidden="1">"'nt"" v=""288"" /&gt;_x000D_
  &lt;param n=""DataColCount"" v=""15"" /&gt;_x000D_
  &lt;param n=""ObsColumn"" v=""true"" /&gt;_x000D_
  &lt;param n=""ExcelFormattingHash"" v=""-1531245670"" /&gt;_x000D_
  &lt;param n=""ExcelFormatting"" v=""Automatic"" /&gt;_x000D_
  &lt;ExcelXMLOptions AdjColWidths=""True"" '"</definedName>
    <definedName name="_AMO_ContentDefinition_239611856.12" hidden="1">"'RowOpt=""InsertCells"" ColOpt=""InsertCells"" /&gt;_x000D_
&lt;/ContentDefinition&gt;'"</definedName>
    <definedName name="_AMO_ContentDefinition_239611856.2" hidden="1">"'new=""False"" nFmt=""False"" grphSet=""True"" imgY=""0"" imgX=""0"" redirect=""False""&gt;_x000D_
  &lt;files /&gt;_x000D_
  &lt;parents /&gt;_x000D_
  &lt;children /&gt;_x000D_
  &lt;param n=""AMO_Version"" v=""7.1"" /&gt;_x000D_
  &lt;param n=""DisplayName"" v=""Q:\working\data_services\aat-apprentice-and-tr'"</definedName>
    <definedName name="_AMO_ContentDefinition_239611856.3" hidden="1">"'ainee\Estimates Review\analysis.sas7bdat"" /&gt;_x000D_
  &lt;param n=""DisplayType"" v=""Data Set"" /&gt;_x000D_
  &lt;param n=""DataSourceType"" v=""SAS DATASET"" /&gt;_x000D_
  &lt;param n=""SASFilter"" v="""" /&gt;_x000D_
  &lt;param n=""MoreSheetsForRows"" v=""True"" /&gt;_x000D_
  &lt;param n=""PageSi'"</definedName>
    <definedName name="_AMO_ContentDefinition_239611856.4" hidden="1">"'ze"" v=""500"" /&gt;_x000D_
  &lt;param n=""ShowRowNumbers"" v=""True"" /&gt;_x000D_
  &lt;param n=""ShowInfoInSheet"" v=""False"" /&gt;_x000D_
  &lt;param n=""CredKey"" v=""Q:\working\data_services\aat-apprentice-and-trainee\Estimates Review\analysis.sas7bdat"" /&gt;_x000D_
  &lt;param n=""Class'"</definedName>
    <definedName name="_AMO_ContentDefinition_239611856.5" hidden="1">"'Name"" v=""SAS.OfficeAddin.DataViewItem"" /&gt;_x000D_
  &lt;param n=""ServerName"" v="""" /&gt;_x000D_
  &lt;param n=""DataSource"" v=""&amp;lt;SasDataSource Version=&amp;quot;4.2&amp;quot; Type=&amp;quot;SAS.Servers.Dataset&amp;quot; FilterDS=&amp;quot;&amp;amp;lt;?xml version=&amp;amp;quot;1.0&amp;amp;quot;'"</definedName>
    <definedName name="_AMO_ContentDefinition_239611856.6" hidden="1">"' encoding=&amp;amp;quot;utf-16&amp;amp;quot;?&amp;amp;gt;&amp;amp;lt;FilterTree&amp;amp;gt;&amp;amp;lt;TreeRoot /&amp;amp;gt;&amp;amp;lt;/FilterTree&amp;amp;gt;&amp;quot; ColSelFlg=&amp;quot;0&amp;quot; DNA=&amp;quot;&amp;amp;lt;DNA&amp;amp;gt;&amp;amp;#xD;&amp;amp;#xA;  &amp;amp;lt;Type&amp;amp;gt;LocalFile&amp;amp;lt;/Type&amp;amp;'"</definedName>
    <definedName name="_AMO_ContentDefinition_239611856.7" hidden="1">"'gt;&amp;amp;#xD;&amp;amp;#xA;  &amp;amp;lt;Name&amp;amp;gt;analysis.sas7bdat&amp;amp;lt;/Name&amp;amp;gt;&amp;amp;#xD;&amp;amp;#xA;  &amp;amp;lt;Version&amp;amp;gt;1&amp;amp;lt;/Version&amp;amp;gt;&amp;amp;#xD;&amp;amp;#xA;  &amp;amp;lt;Assembly /&amp;amp;gt;&amp;amp;#xD;&amp;amp;#xA;  &amp;amp;lt;Factory /&amp;amp;gt;&amp;amp;#xD;&amp;a'"</definedName>
    <definedName name="_AMO_ContentDefinition_239611856.8" hidden="1">"'mp;#xA;  &amp;amp;lt;ParentName&amp;amp;gt;Estimates Review&amp;amp;lt;/ParentName&amp;amp;gt;&amp;amp;#xD;&amp;amp;#xA;  &amp;amp;lt;Delimiter&amp;amp;gt;\&amp;amp;lt;/Delimiter&amp;amp;gt;&amp;amp;#xD;&amp;amp;#xA;  &amp;amp;lt;FullPath&amp;amp;gt;Q:\working\data_services\aat-apprentice-and-trainee\Estim'"</definedName>
    <definedName name="_AMO_ContentDefinition_239611856.9" hidden="1">"'ates Review\analysis.sas7bdat&amp;amp;lt;/FullPath&amp;amp;gt;&amp;amp;#xD;&amp;amp;#xA;  &amp;amp;lt;RelativePath&amp;amp;gt;Q:\working\data_services\aat-apprentice-and-trainee\Estimates Review\analysis.sas7bdat&amp;amp;lt;/RelativePath&amp;amp;gt;&amp;amp;#xD;&amp;amp;#xA;&amp;amp;lt;/DNA&amp;amp'"</definedName>
    <definedName name="_AMO_ContentLocation_239611856__A1" hidden="1">"'Partitions:2'"</definedName>
    <definedName name="_AMO_ContentLocation_239611856__A1.0" hidden="1">"'&lt;ContentLocation path=""A1"" rsid=""239611856"" tag="""" fid=""0""&gt;_x000D_
  &lt;param n=""_NumRows"" v=""289"" /&gt;_x000D_
  &lt;param n=""_NumCols"" v=""16"" /&gt;_x000D_
  &lt;param n=""SASDataState"" v=""none"" /&gt;_x000D_
  &lt;param n=""SASDataStart"" v=""1"" /&gt;_x000D_
  &lt;param n=""SASDataE'"</definedName>
    <definedName name="_AMO_ContentLocation_239611856__A1.1" hidden="1">"'nd"" v=""288"" /&gt;_x000D_
&lt;/ContentLocation&gt;'"</definedName>
    <definedName name="_AMO_RefreshMultipleList" hidden="1">"'&lt;Items&gt;_x000D_
  &lt;Item Id=""295476121"" Checked=""True"" /&gt;_x000D_
&lt;/Items&gt;'"</definedName>
    <definedName name="_AMO_SingleObject_239611856__A1" hidden="1">'Analysis table'!$B$1:$Q$289</definedName>
    <definedName name="_AMO_XmlVersion" hidden="1">"'1'"</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7" l="1"/>
  <c r="A2" i="20"/>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250" i="20"/>
  <c r="A251" i="20"/>
  <c r="A252" i="20"/>
  <c r="A253" i="20"/>
  <c r="A254" i="20"/>
  <c r="A255" i="20"/>
  <c r="A256" i="20"/>
  <c r="A257" i="20"/>
  <c r="A258" i="20"/>
  <c r="A259" i="20"/>
  <c r="A260" i="20"/>
  <c r="A261" i="20"/>
  <c r="A262" i="20"/>
  <c r="A263" i="20"/>
  <c r="A264" i="20"/>
  <c r="A265" i="20"/>
  <c r="A266" i="20"/>
  <c r="A267" i="20"/>
  <c r="A268" i="20"/>
  <c r="A269" i="20"/>
  <c r="A270" i="20"/>
  <c r="A271" i="20"/>
  <c r="A272" i="20"/>
  <c r="A273" i="20"/>
  <c r="A274" i="20"/>
  <c r="A275" i="20"/>
  <c r="A276" i="20"/>
  <c r="A277" i="20"/>
  <c r="A278" i="20"/>
  <c r="A279" i="20"/>
  <c r="A280" i="20"/>
  <c r="A281" i="20"/>
  <c r="A282" i="20"/>
  <c r="A283" i="20"/>
  <c r="A284" i="20"/>
  <c r="A285" i="20"/>
  <c r="A286" i="20"/>
  <c r="A287" i="20"/>
  <c r="A288" i="20"/>
  <c r="A289" i="20"/>
  <c r="R2" i="20"/>
  <c r="N11" i="4" l="1"/>
  <c r="A390" i="20" l="1"/>
  <c r="A362" i="20"/>
  <c r="A360" i="20"/>
  <c r="A361"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N8" i="4" l="1"/>
  <c r="M3" i="6" s="1"/>
  <c r="N7" i="4"/>
  <c r="M2" i="6" s="1"/>
  <c r="N2" i="6" s="1"/>
  <c r="N9" i="4"/>
  <c r="M4" i="6" s="1"/>
  <c r="N10" i="4"/>
  <c r="M5" i="6" s="1"/>
  <c r="L25" i="14"/>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13" i="4" l="1"/>
  <c r="N14" i="4"/>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K18" i="7" l="1"/>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Ophilia Daniel</author>
  </authors>
  <commentList>
    <comment ref="C1" authorId="0" shapeId="0" xr:uid="{F6207086-CBF8-468C-A137-E3F7AA7636BA}">
      <text>
        <r>
          <rPr>
            <b/>
            <sz val="9"/>
            <color indexed="81"/>
            <rFont val="Tahoma"/>
            <charset val="1"/>
          </rPr>
          <t>state</t>
        </r>
      </text>
    </comment>
    <comment ref="E1" authorId="0" shapeId="0" xr:uid="{6D0FCA26-3A31-44DF-9CA6-0787BF0FDAF2}">
      <text>
        <r>
          <rPr>
            <b/>
            <sz val="9"/>
            <color indexed="81"/>
            <rFont val="Tahoma"/>
            <charset val="1"/>
          </rPr>
          <t>collection_quarter</t>
        </r>
      </text>
    </comment>
    <comment ref="F1" authorId="0" shapeId="0" xr:uid="{38E96B92-F580-4CFF-94C2-ED1B61C7E938}">
      <text>
        <r>
          <rPr>
            <b/>
            <sz val="9"/>
            <color indexed="81"/>
            <rFont val="Tahoma"/>
            <charset val="1"/>
          </rPr>
          <t>collection_number</t>
        </r>
      </text>
    </comment>
    <comment ref="M1" authorId="0" shapeId="0" xr:uid="{E0C766D2-43BD-4FA3-A922-2054FB9601C1}">
      <text>
        <r>
          <rPr>
            <b/>
            <sz val="9"/>
            <color indexed="81"/>
            <rFont val="Tahoma"/>
            <charset val="1"/>
          </rPr>
          <t>counter</t>
        </r>
      </text>
    </comment>
    <comment ref="P1" authorId="0" shapeId="0" xr:uid="{875BFFA5-0870-46E5-BCC5-75A493ECB70E}">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<sst xmlns="http://schemas.openxmlformats.org/spreadsheetml/2006/main" count="1454" uniqueCount="178">
  <si>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</si>
  <si>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</si>
  <si>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</si>
  <si>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</si>
  <si>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</si>
  <si>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</si>
  <si>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</si>
  <si>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</si>
  <si>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</si>
  <si>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</si>
  <si>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</si>
  <si>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</si>
  <si>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</si>
  <si>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</si>
  <si>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</si>
  <si>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</si>
  <si>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</si>
  <si>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</si>
  <si>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</si>
  <si>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</si>
  <si>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</si>
  <si>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</si>
  <si>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</si>
  <si>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</si>
  <si>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</si>
  <si>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</si>
  <si>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</si>
  <si>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</si>
  <si>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</si>
  <si>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</si>
  <si>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</si>
  <si>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</si>
  <si>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</si>
  <si>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</si>
  <si>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</si>
  <si>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</si>
  <si>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</si>
  <si>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</si>
  <si>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</si>
  <si>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</si>
  <si>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</si>
  <si>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</si>
  <si>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</si>
  <si>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</si>
  <si>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</si>
  <si>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</si>
  <si>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</si>
  <si>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</si>
  <si>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</si>
  <si>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</si>
  <si>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</si>
  <si>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</si>
  <si>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</si>
  <si>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</si>
  <si>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</si>
  <si>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</si>
  <si>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</si>
  <si>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</si>
  <si>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</si>
  <si>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</si>
  <si>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</si>
  <si>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</si>
  <si>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</si>
  <si>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</si>
  <si>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</si>
  <si>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</si>
  <si>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</si>
  <si>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</si>
  <si>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</si>
  <si>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</si>
  <si>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</si>
  <si>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</si>
  <si>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</si>
  <si>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</si>
  <si>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</si>
  <si>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</si>
  <si>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</si>
  <si>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</si>
  <si>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</si>
  <si>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</si>
  <si>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</si>
  <si>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</si>
  <si>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</si>
  <si>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</si>
  <si>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</si>
  <si>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</si>
  <si>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</si>
  <si>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</si>
  <si>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</si>
  <si>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</si>
  <si>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</si>
  <si>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</si>
  <si>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</si>
  <si>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</si>
  <si>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</si>
  <si>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</si>
  <si>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</si>
  <si>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</si>
  <si>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</si>
  <si>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</si>
  <si>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</si>
  <si>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</si>
  <si>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</si>
  <si>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</si>
  <si>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</si>
  <si>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</si>
  <si>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</si>
  <si>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</si>
  <si>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</si>
  <si>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</si>
  <si>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</si>
  <si>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</si>
  <si>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</si>
  <si>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</si>
  <si>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</si>
  <si>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</si>
  <si>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</si>
  <si>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</si>
  <si>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</si>
  <si>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</si>
  <si>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</si>
  <si>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</si>
  <si>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</si>
  <si>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</si>
  <si>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</si>
  <si>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</si>
  <si>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</si>
  <si>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</si>
  <si>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</si>
  <si>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</si>
  <si>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</si>
  <si>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</si>
  <si>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</si>
  <si>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</si>
  <si>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</si>
  <si>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</si>
  <si>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</si>
  <si>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</si>
  <si>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</si>
  <si>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</si>
  <si>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</si>
  <si>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</si>
  <si>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</si>
  <si>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</si>
  <si>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</si>
  <si>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</si>
  <si>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</si>
  <si>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</si>
  <si>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</si>
  <si>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</si>
  <si>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</si>
  <si>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</si>
  <si>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</si>
  <si>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</si>
  <si>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</si>
  <si>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</si>
  <si>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</si>
  <si>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</si>
  <si>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</si>
  <si>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</si>
  <si>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</si>
  <si>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</si>
  <si>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</si>
  <si>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</si>
  <si>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</si>
  <si>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</si>
  <si>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</si>
  <si>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</si>
  <si>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</si>
  <si>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</si>
  <si>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</si>
  <si>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</si>
  <si>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t>3</t>
    </r>
    <r>
      <rPr>
        <vertAlign val="superscript"/>
        <sz val="11"/>
        <color theme="1"/>
        <rFont val="Arial"/>
        <family val="2"/>
      </rPr>
      <t>rd</t>
    </r>
    <r>
      <rPr>
        <sz val="11"/>
        <color theme="1"/>
        <rFont val="Arial"/>
        <family val="2"/>
      </rPr>
      <t xml:space="preserve"> rev</t>
    </r>
  </si>
  <si>
    <r>
      <t>4</t>
    </r>
    <r>
      <rPr>
        <vertAlign val="superscript"/>
        <sz val="11"/>
        <color theme="1"/>
        <rFont val="Arial"/>
        <family val="2"/>
      </rPr>
      <t>th</t>
    </r>
    <r>
      <rPr>
        <sz val="11"/>
        <color theme="1"/>
        <rFont val="Arial"/>
        <family val="2"/>
      </rPr>
      <t xml:space="preserve"> rev</t>
    </r>
  </si>
  <si>
    <r>
      <t>5</t>
    </r>
    <r>
      <rPr>
        <vertAlign val="superscript"/>
        <sz val="11"/>
        <color theme="1"/>
        <rFont val="Arial"/>
        <family val="2"/>
      </rPr>
      <t>th</t>
    </r>
    <r>
      <rPr>
        <sz val="11"/>
        <color theme="1"/>
        <rFont val="Arial"/>
        <family val="2"/>
      </rPr>
      <t xml:space="preserve"> rev</t>
    </r>
  </si>
  <si>
    <r>
      <t>6</t>
    </r>
    <r>
      <rPr>
        <vertAlign val="superscript"/>
        <sz val="11"/>
        <color theme="1"/>
        <rFont val="Arial"/>
        <family val="2"/>
      </rPr>
      <t>th</t>
    </r>
    <r>
      <rPr>
        <sz val="11"/>
        <color theme="1"/>
        <rFont val="Arial"/>
        <family val="2"/>
      </rPr>
      <t xml:space="preserve"> rev</t>
    </r>
  </si>
  <si>
    <r>
      <rPr>
        <b/>
        <sz val="9"/>
        <color theme="1"/>
        <rFont val="Calibri"/>
        <family val="2"/>
      </rPr>
      <t>©</t>
    </r>
    <r>
      <rPr>
        <b/>
        <sz val="9"/>
        <color theme="1"/>
        <rFont val="Arial"/>
        <family val="2"/>
      </rPr>
      <t xml:space="preserve"> Commonwealth of Australia, 2025</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</si>
  <si>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2025, </t>
    </r>
    <r>
      <rPr>
        <i/>
        <sz val="10"/>
        <rFont val="Arial"/>
        <family val="2"/>
      </rPr>
      <t>Australian vocational education and training statistics: Apprentices and trainees estimates review dashboard: December  quarter 2024,</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</si>
</sst>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ont>
    <font>
      <sz val="8"/>
      <name val="Calibri"/>
      <family val="2"/>
      <scheme val="minor"/>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8" fillId="0" borderId="0" applyFont="0" applyFill="0" applyBorder="0" applyAlignment="0" applyProtection="0"/>
    <xf numFmtId="165" fontId="18" fillId="0" borderId="0" applyFont="0" applyFill="0" applyBorder="0" applyAlignment="0" applyProtection="0"/>
    <xf numFmtId="0" fontId="27" fillId="0" borderId="0" applyNumberFormat="0" applyFill="0" applyBorder="0" applyAlignment="0" applyProtection="0"/>
  </cellStyleXfs>
  <cellXfs count="335">
    <xf numFmtId="0" fontId="0" fillId="0" borderId="0" xfId="0"/>
    <xf numFmtId="0" fontId="0" fillId="0" borderId="0" xfId="0" quotePrefix="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 fillId="0" borderId="0" xfId="0" applyFont="1" applyAlignment="1">
      <alignment horizontal="center" vertical="center"/>
    </xf>
    <xf numFmtId="0" fontId="16"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7" fillId="0" borderId="0" xfId="0" applyFont="1" applyAlignment="1">
      <alignment wrapText="1"/>
    </xf>
    <xf numFmtId="168" fontId="22" fillId="0" borderId="0" xfId="2" applyNumberFormat="1" applyFont="1" applyBorder="1" applyAlignment="1">
      <alignment horizontal="center" vertical="center"/>
    </xf>
    <xf numFmtId="0" fontId="22" fillId="0" borderId="0" xfId="0" applyFont="1" applyAlignment="1">
      <alignment horizontal="center" vertical="center"/>
    </xf>
    <xf numFmtId="168" fontId="22"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4" fillId="0" borderId="0" xfId="0" applyFont="1"/>
    <xf numFmtId="0" fontId="25" fillId="0" borderId="0" xfId="0" applyFont="1"/>
    <xf numFmtId="0" fontId="23" fillId="0" borderId="0" xfId="0" applyFont="1" applyAlignment="1">
      <alignment vertical="center"/>
    </xf>
    <xf numFmtId="0" fontId="21" fillId="0" borderId="0" xfId="0" applyFont="1" applyAlignment="1">
      <alignment horizontal="center" vertical="center" wrapText="1"/>
    </xf>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2" fillId="0" borderId="0" xfId="0" applyNumberFormat="1" applyFont="1" applyAlignment="1">
      <alignment horizontal="center"/>
    </xf>
    <xf numFmtId="9" fontId="22" fillId="0" borderId="0" xfId="1" applyFont="1" applyBorder="1" applyAlignment="1">
      <alignment horizontal="center" vertical="center"/>
    </xf>
    <xf numFmtId="0" fontId="22" fillId="0" borderId="0" xfId="0" applyFont="1" applyAlignment="1">
      <alignment horizontal="center" vertical="center" wrapText="1"/>
    </xf>
    <xf numFmtId="9" fontId="22" fillId="0" borderId="0" xfId="1" applyFont="1" applyBorder="1" applyAlignment="1">
      <alignment horizontal="center"/>
    </xf>
    <xf numFmtId="0" fontId="17"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7" fillId="0" borderId="0" xfId="0" applyFont="1" applyAlignment="1">
      <alignment horizontal="center"/>
    </xf>
    <xf numFmtId="0" fontId="22"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applyFont="1"/>
    <xf numFmtId="0" fontId="29" fillId="0" borderId="0" xfId="0" applyFont="1"/>
    <xf numFmtId="0" fontId="30" fillId="0" borderId="0" xfId="0" applyFont="1"/>
    <xf numFmtId="49" fontId="29"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7" fillId="0" borderId="57" xfId="0" applyFont="1" applyBorder="1" applyAlignment="1">
      <alignment horizontal="center"/>
    </xf>
    <xf numFmtId="0" fontId="17" fillId="0" borderId="58" xfId="0" applyFont="1" applyBorder="1" applyAlignment="1">
      <alignment horizontal="center"/>
    </xf>
    <xf numFmtId="0" fontId="19"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7" fillId="0" borderId="57" xfId="0" applyFont="1" applyBorder="1" applyAlignment="1">
      <alignment horizontal="center" wrapText="1"/>
    </xf>
    <xf numFmtId="0" fontId="17" fillId="0" borderId="58" xfId="0" applyFont="1" applyBorder="1" applyAlignment="1">
      <alignment horizontal="center" wrapText="1"/>
    </xf>
    <xf numFmtId="169" fontId="22" fillId="0" borderId="60" xfId="0" applyNumberFormat="1" applyFont="1" applyBorder="1" applyAlignment="1">
      <alignment horizontal="center"/>
    </xf>
    <xf numFmtId="168" fontId="22" fillId="0" borderId="60" xfId="2" applyNumberFormat="1" applyFont="1" applyBorder="1" applyAlignment="1">
      <alignment horizontal="left"/>
    </xf>
    <xf numFmtId="0" fontId="22" fillId="0" borderId="60" xfId="0" applyFont="1" applyBorder="1" applyAlignment="1">
      <alignment horizontal="center" vertical="center"/>
    </xf>
    <xf numFmtId="168" fontId="22" fillId="0" borderId="60" xfId="2" applyNumberFormat="1" applyFont="1" applyBorder="1" applyAlignment="1">
      <alignment horizontal="center" vertical="center"/>
    </xf>
    <xf numFmtId="9" fontId="22" fillId="0" borderId="60" xfId="1" applyFont="1" applyBorder="1" applyAlignment="1">
      <alignment horizontal="center" vertical="center"/>
    </xf>
    <xf numFmtId="0" fontId="38" fillId="0" borderId="0" xfId="0" applyFont="1"/>
    <xf numFmtId="0" fontId="36" fillId="0" borderId="0" xfId="0" applyFont="1" applyAlignment="1">
      <alignment horizontal="center" vertical="center"/>
    </xf>
    <xf numFmtId="0" fontId="43" fillId="0" borderId="0" xfId="0" applyFont="1" applyAlignment="1">
      <alignment horizontal="left" vertical="top" wrapText="1"/>
    </xf>
    <xf numFmtId="0" fontId="31" fillId="0" borderId="0" xfId="0" applyFont="1" applyAlignment="1">
      <alignment horizontal="center" vertical="center"/>
    </xf>
    <xf numFmtId="0" fontId="24" fillId="0" borderId="0" xfId="0" applyFont="1" applyAlignment="1">
      <alignment horizontal="left" vertical="top" wrapText="1"/>
    </xf>
    <xf numFmtId="0" fontId="38" fillId="0" borderId="0" xfId="0" applyFont="1" applyAlignment="1">
      <alignment horizontal="center"/>
    </xf>
    <xf numFmtId="0" fontId="38" fillId="0" borderId="0" xfId="0" applyFont="1" applyAlignment="1">
      <alignment horizontal="center" vertical="center"/>
    </xf>
    <xf numFmtId="0" fontId="41" fillId="0" borderId="0" xfId="0" applyFont="1"/>
    <xf numFmtId="0" fontId="45" fillId="0" borderId="0" xfId="0" applyFont="1"/>
    <xf numFmtId="0" fontId="45" fillId="0" borderId="0" xfId="0" applyFont="1" applyAlignment="1">
      <alignment horizontal="center"/>
    </xf>
    <xf numFmtId="0" fontId="41" fillId="0" borderId="0" xfId="0" applyFont="1" applyAlignment="1">
      <alignment horizontal="center"/>
    </xf>
    <xf numFmtId="169" fontId="45" fillId="0" borderId="0" xfId="0" applyNumberFormat="1" applyFont="1"/>
    <xf numFmtId="167" fontId="45" fillId="0" borderId="0" xfId="1" applyNumberFormat="1" applyFont="1"/>
    <xf numFmtId="0" fontId="24" fillId="0" borderId="0" xfId="0" applyFont="1" applyAlignment="1">
      <alignment vertical="top" wrapText="1"/>
    </xf>
    <xf numFmtId="0" fontId="31" fillId="0" borderId="0" xfId="0" applyFont="1" applyAlignment="1">
      <alignment vertical="center"/>
    </xf>
    <xf numFmtId="0" fontId="38" fillId="0" borderId="0" xfId="0" applyFont="1" applyAlignment="1">
      <alignment horizontal="left" vertical="top" wrapText="1"/>
    </xf>
    <xf numFmtId="17" fontId="38" fillId="0" borderId="0" xfId="0" applyNumberFormat="1" applyFont="1" applyAlignment="1">
      <alignment horizontal="left" vertical="top" wrapText="1"/>
    </xf>
    <xf numFmtId="0" fontId="47" fillId="0" borderId="0" xfId="0" applyFont="1"/>
    <xf numFmtId="0" fontId="48" fillId="0" borderId="0" xfId="0" applyFont="1"/>
    <xf numFmtId="0" fontId="32" fillId="21" borderId="29" xfId="0" applyFont="1" applyFill="1" applyBorder="1" applyAlignment="1">
      <alignment horizontal="center" vertical="center" wrapText="1"/>
    </xf>
    <xf numFmtId="0" fontId="27" fillId="0" borderId="0" xfId="3" applyAlignment="1">
      <alignment vertical="center"/>
    </xf>
    <xf numFmtId="0" fontId="32" fillId="0" borderId="0" xfId="0" applyFont="1" applyAlignment="1">
      <alignment horizontal="left"/>
    </xf>
    <xf numFmtId="0" fontId="53" fillId="0" borderId="65" xfId="0" applyFont="1" applyBorder="1" applyAlignment="1">
      <alignment vertical="top" wrapText="1"/>
    </xf>
    <xf numFmtId="0" fontId="53" fillId="0" borderId="0" xfId="0" applyFont="1" applyAlignment="1">
      <alignment vertical="top" wrapText="1"/>
    </xf>
    <xf numFmtId="0" fontId="53" fillId="0" borderId="66" xfId="0" applyFont="1" applyBorder="1" applyAlignment="1">
      <alignment vertical="top" wrapText="1"/>
    </xf>
    <xf numFmtId="0" fontId="53" fillId="0" borderId="65" xfId="0" applyFont="1" applyBorder="1"/>
    <xf numFmtId="0" fontId="53" fillId="0" borderId="0" xfId="0" applyFont="1"/>
    <xf numFmtId="0" fontId="53" fillId="0" borderId="66" xfId="0" applyFont="1" applyBorder="1"/>
    <xf numFmtId="0" fontId="24" fillId="0" borderId="14" xfId="0" applyFont="1" applyBorder="1" applyAlignment="1">
      <alignment horizontal="center"/>
    </xf>
    <xf numFmtId="0" fontId="24" fillId="0" borderId="1" xfId="0" applyFont="1" applyBorder="1" applyAlignment="1">
      <alignment horizontal="center" vertical="center"/>
    </xf>
    <xf numFmtId="17" fontId="24" fillId="0" borderId="18" xfId="0" applyNumberFormat="1" applyFont="1" applyBorder="1" applyAlignment="1">
      <alignment horizontal="center"/>
    </xf>
    <xf numFmtId="17" fontId="54" fillId="4" borderId="1" xfId="0" applyNumberFormat="1" applyFont="1" applyFill="1" applyBorder="1" applyAlignment="1">
      <alignment horizontal="center" vertical="center"/>
    </xf>
    <xf numFmtId="17" fontId="54" fillId="19" borderId="11" xfId="0" applyNumberFormat="1" applyFont="1" applyFill="1" applyBorder="1" applyAlignment="1">
      <alignment horizont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56" fillId="19" borderId="26"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2" xfId="0" applyFont="1" applyFill="1" applyBorder="1" applyAlignment="1">
      <alignment horizontal="center" vertical="center"/>
    </xf>
    <xf numFmtId="17" fontId="54" fillId="19" borderId="18" xfId="0" applyNumberFormat="1" applyFont="1" applyFill="1" applyBorder="1" applyAlignment="1">
      <alignment horizontal="center"/>
    </xf>
    <xf numFmtId="0" fontId="24" fillId="2" borderId="27" xfId="0" applyFont="1" applyFill="1" applyBorder="1" applyAlignment="1">
      <alignment horizontal="center" vertical="center"/>
    </xf>
    <xf numFmtId="0" fontId="24" fillId="0" borderId="0" xfId="0" applyFont="1" applyAlignment="1">
      <alignment horizontal="center" vertical="center"/>
    </xf>
    <xf numFmtId="0" fontId="56" fillId="19" borderId="0" xfId="0" applyFont="1" applyFill="1" applyAlignment="1">
      <alignment horizontal="center" vertical="center"/>
    </xf>
    <xf numFmtId="0" fontId="24" fillId="3" borderId="0" xfId="0" applyFont="1" applyFill="1" applyAlignment="1">
      <alignment horizontal="center" vertical="center"/>
    </xf>
    <xf numFmtId="0" fontId="24" fillId="3" borderId="24" xfId="0" applyFont="1" applyFill="1" applyBorder="1" applyAlignment="1">
      <alignment horizontal="center" vertical="center"/>
    </xf>
    <xf numFmtId="0" fontId="24" fillId="3" borderId="27" xfId="0" applyFont="1" applyFill="1" applyBorder="1" applyAlignment="1">
      <alignment horizontal="center" vertical="center"/>
    </xf>
    <xf numFmtId="17" fontId="54" fillId="19" borderId="4" xfId="0" applyNumberFormat="1" applyFont="1" applyFill="1" applyBorder="1" applyAlignment="1">
      <alignment horizontal="center"/>
    </xf>
    <xf numFmtId="0" fontId="24" fillId="3" borderId="22" xfId="0" applyFont="1" applyFill="1" applyBorder="1" applyAlignment="1">
      <alignment horizontal="center" vertical="center"/>
    </xf>
    <xf numFmtId="0" fontId="24" fillId="3" borderId="3" xfId="0" applyFont="1" applyFill="1" applyBorder="1" applyAlignment="1">
      <alignment horizontal="center" vertical="center"/>
    </xf>
    <xf numFmtId="0" fontId="24" fillId="0" borderId="3" xfId="0" applyFont="1" applyBorder="1" applyAlignment="1">
      <alignment horizontal="center" vertical="center"/>
    </xf>
    <xf numFmtId="0" fontId="56" fillId="19" borderId="23" xfId="0" applyFont="1" applyFill="1" applyBorder="1" applyAlignment="1">
      <alignment horizontal="center" vertical="center"/>
    </xf>
    <xf numFmtId="0" fontId="24" fillId="0" borderId="1" xfId="0" applyFont="1" applyBorder="1" applyAlignment="1">
      <alignment horizont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2" borderId="21" xfId="0" applyFont="1" applyFill="1" applyBorder="1" applyAlignment="1">
      <alignment horizontal="center" vertical="center"/>
    </xf>
    <xf numFmtId="0" fontId="24" fillId="0" borderId="17" xfId="0" applyFont="1" applyBorder="1" applyAlignment="1">
      <alignment horizontal="center" vertical="center"/>
    </xf>
    <xf numFmtId="0" fontId="24" fillId="3" borderId="21" xfId="0" applyFont="1" applyFill="1" applyBorder="1" applyAlignment="1">
      <alignment horizontal="center" vertical="center"/>
    </xf>
    <xf numFmtId="0" fontId="24" fillId="3" borderId="17" xfId="0" applyFont="1" applyFill="1" applyBorder="1" applyAlignment="1">
      <alignment horizontal="center" vertical="center"/>
    </xf>
    <xf numFmtId="0" fontId="10" fillId="0" borderId="0" xfId="0" pivotButton="1" applyFont="1"/>
    <xf numFmtId="0" fontId="51" fillId="0" borderId="0" xfId="3" applyFont="1" applyAlignment="1" applyProtection="1">
      <alignment horizontal="right"/>
      <protection locked="0"/>
    </xf>
    <xf numFmtId="1" fontId="0" fillId="0" borderId="0" xfId="0" applyNumberFormat="1"/>
    <xf numFmtId="0" fontId="57" fillId="0" borderId="0" xfId="0" applyFont="1"/>
    <xf numFmtId="0" fontId="57" fillId="0" borderId="0" xfId="0" applyFont="1" applyAlignment="1">
      <alignment horizontal="center"/>
    </xf>
    <xf numFmtId="0" fontId="58" fillId="0" borderId="0" xfId="0" applyFont="1" applyAlignment="1">
      <alignment horizontal="center" vertical="center"/>
    </xf>
    <xf numFmtId="0" fontId="39" fillId="0" borderId="0" xfId="3" applyFont="1" applyAlignment="1" applyProtection="1">
      <alignment horizontal="left"/>
    </xf>
    <xf numFmtId="0" fontId="39" fillId="0" borderId="0" xfId="3" applyFont="1" applyFill="1" applyBorder="1" applyAlignment="1" applyProtection="1">
      <alignment vertical="center"/>
    </xf>
    <xf numFmtId="0" fontId="59" fillId="0" borderId="0" xfId="0" applyFont="1" applyAlignment="1">
      <alignment vertical="top" wrapText="1"/>
    </xf>
    <xf numFmtId="0" fontId="38" fillId="0" borderId="0" xfId="0" applyFont="1" applyAlignment="1">
      <alignment vertical="center"/>
    </xf>
    <xf numFmtId="0" fontId="38"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8" fillId="0" borderId="37" xfId="0" applyFont="1" applyBorder="1" applyAlignment="1">
      <alignment horizontal="center" vertical="top" wrapText="1"/>
    </xf>
    <xf numFmtId="0" fontId="38" fillId="0" borderId="35" xfId="0" applyFont="1" applyBorder="1" applyAlignment="1">
      <alignment horizontal="center" vertical="top" wrapText="1"/>
    </xf>
    <xf numFmtId="0" fontId="38" fillId="0" borderId="30" xfId="0" applyFont="1" applyBorder="1" applyAlignment="1">
      <alignment horizontal="center" vertical="top" wrapText="1"/>
    </xf>
    <xf numFmtId="0" fontId="38" fillId="0" borderId="31" xfId="0" applyFont="1" applyBorder="1" applyAlignment="1">
      <alignment horizontal="center" vertical="top" wrapText="1"/>
    </xf>
    <xf numFmtId="0" fontId="38" fillId="0" borderId="32" xfId="0" applyFont="1" applyBorder="1" applyAlignment="1">
      <alignment horizontal="center" vertical="top" wrapText="1"/>
    </xf>
    <xf numFmtId="0" fontId="38" fillId="0" borderId="36" xfId="0" applyFont="1" applyBorder="1" applyAlignment="1">
      <alignment horizontal="center" vertical="top" wrapText="1"/>
    </xf>
    <xf numFmtId="0" fontId="38" fillId="0" borderId="0" xfId="0" applyFont="1" applyAlignment="1">
      <alignment horizontal="center" vertical="top" wrapText="1"/>
    </xf>
    <xf numFmtId="0" fontId="38" fillId="0" borderId="33" xfId="0" applyFont="1" applyBorder="1" applyAlignment="1">
      <alignment horizontal="center" vertical="top" wrapText="1"/>
    </xf>
    <xf numFmtId="0" fontId="38" fillId="0" borderId="34" xfId="0" applyFont="1" applyBorder="1" applyAlignment="1">
      <alignment horizontal="center" vertical="top" wrapText="1"/>
    </xf>
    <xf numFmtId="0" fontId="0" fillId="0" borderId="0" xfId="0" applyAlignment="1">
      <alignment horizontal="left"/>
    </xf>
    <xf numFmtId="0" fontId="51" fillId="0" borderId="0" xfId="3" applyFont="1" applyAlignment="1" applyProtection="1">
      <alignment vertical="top" wrapText="1"/>
    </xf>
    <xf numFmtId="0" fontId="39" fillId="0" borderId="0" xfId="3" applyFont="1" applyAlignment="1" applyProtection="1">
      <alignment horizontal="right" wrapText="1"/>
      <protection locked="0"/>
    </xf>
    <xf numFmtId="0" fontId="39" fillId="0" borderId="0" xfId="3" applyFont="1" applyAlignment="1" applyProtection="1">
      <alignment vertical="top" wrapText="1"/>
    </xf>
    <xf numFmtId="168" fontId="38" fillId="0" borderId="31" xfId="2" applyNumberFormat="1" applyFont="1" applyBorder="1" applyAlignment="1">
      <alignment horizontal="center" vertical="top" wrapText="1"/>
    </xf>
    <xf numFmtId="168" fontId="38" fillId="0" borderId="31" xfId="2" quotePrefix="1" applyNumberFormat="1" applyFont="1" applyBorder="1" applyAlignment="1">
      <alignment horizontal="center" vertical="top" wrapText="1"/>
    </xf>
    <xf numFmtId="168" fontId="38" fillId="0" borderId="0" xfId="2" applyNumberFormat="1" applyFont="1" applyBorder="1" applyAlignment="1">
      <alignment horizontal="center" vertical="top" wrapText="1"/>
    </xf>
    <xf numFmtId="168" fontId="38"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1" fillId="0" borderId="0" xfId="0" applyFont="1"/>
    <xf numFmtId="0" fontId="64" fillId="0" borderId="0" xfId="0" applyFont="1"/>
    <xf numFmtId="0" fontId="66" fillId="0" borderId="0" xfId="0" applyFont="1" applyAlignment="1">
      <alignment horizontal="center" vertical="center"/>
    </xf>
    <xf numFmtId="169" fontId="66" fillId="0" borderId="0" xfId="0" applyNumberFormat="1" applyFont="1" applyAlignment="1">
      <alignment horizontal="center" vertical="center"/>
    </xf>
    <xf numFmtId="3" fontId="66" fillId="0" borderId="0" xfId="0" applyNumberFormat="1" applyFont="1" applyAlignment="1">
      <alignment horizontal="center" vertical="center"/>
    </xf>
    <xf numFmtId="166" fontId="66" fillId="0" borderId="0" xfId="0" applyNumberFormat="1" applyFont="1" applyAlignment="1">
      <alignment horizontal="center" vertical="center"/>
    </xf>
    <xf numFmtId="0" fontId="66" fillId="12" borderId="53" xfId="0" applyFont="1" applyFill="1" applyBorder="1" applyAlignment="1">
      <alignment horizontal="center" vertical="center" wrapText="1"/>
    </xf>
    <xf numFmtId="0" fontId="66" fillId="12" borderId="29" xfId="0" applyFont="1" applyFill="1" applyBorder="1" applyAlignment="1">
      <alignment horizontal="center" vertical="center" wrapText="1"/>
    </xf>
    <xf numFmtId="49" fontId="0" fillId="0" borderId="0" xfId="0" applyNumberFormat="1"/>
    <xf numFmtId="3" fontId="0" fillId="0" borderId="0" xfId="0" applyNumberFormat="1"/>
    <xf numFmtId="0" fontId="38" fillId="0" borderId="0" xfId="0" applyFont="1" applyAlignment="1">
      <alignment horizontal="left" vertical="top" wrapText="1"/>
    </xf>
    <xf numFmtId="0" fontId="39" fillId="0" borderId="0" xfId="3" applyFont="1" applyAlignment="1" applyProtection="1">
      <alignment horizontal="left"/>
      <protection locked="0"/>
    </xf>
    <xf numFmtId="0" fontId="38" fillId="0" borderId="0" xfId="0" applyFont="1" applyAlignment="1">
      <alignment horizontal="left" wrapText="1"/>
    </xf>
    <xf numFmtId="0" fontId="38" fillId="0" borderId="0" xfId="0" applyFont="1" applyAlignment="1">
      <alignment horizontal="left" vertical="center"/>
    </xf>
    <xf numFmtId="0" fontId="38" fillId="0" borderId="70"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70" xfId="0" applyFont="1" applyBorder="1" applyAlignment="1">
      <alignment horizontal="center" vertical="center"/>
    </xf>
    <xf numFmtId="0" fontId="38" fillId="0" borderId="71" xfId="0" applyFont="1" applyBorder="1" applyAlignment="1">
      <alignment horizontal="center" vertical="center"/>
    </xf>
    <xf numFmtId="17" fontId="35" fillId="0" borderId="0" xfId="0" applyNumberFormat="1" applyFont="1" applyAlignment="1">
      <alignment horizontal="left" vertical="top" wrapText="1"/>
    </xf>
    <xf numFmtId="17" fontId="38" fillId="0" borderId="0" xfId="0" applyNumberFormat="1" applyFont="1" applyAlignment="1">
      <alignment horizontal="left" vertical="top" wrapText="1"/>
    </xf>
    <xf numFmtId="0" fontId="58" fillId="6" borderId="0" xfId="0" applyFont="1" applyFill="1" applyAlignment="1">
      <alignment horizontal="center" vertical="center" wrapText="1"/>
    </xf>
    <xf numFmtId="0" fontId="42" fillId="6" borderId="0" xfId="0" applyFont="1" applyFill="1" applyAlignment="1">
      <alignment horizontal="center" vertical="center"/>
    </xf>
    <xf numFmtId="0" fontId="39" fillId="0" borderId="0" xfId="3" applyFont="1" applyAlignment="1" applyProtection="1">
      <alignment horizontal="left" vertical="top" wrapText="1"/>
      <protection locked="0"/>
    </xf>
    <xf numFmtId="0" fontId="46" fillId="0" borderId="70" xfId="0" applyFont="1" applyBorder="1" applyAlignment="1">
      <alignment horizontal="center" vertical="top" wrapText="1"/>
    </xf>
    <xf numFmtId="0" fontId="40" fillId="6" borderId="0" xfId="0" applyFont="1" applyFill="1" applyAlignment="1">
      <alignment horizontal="center" vertical="center" wrapText="1"/>
    </xf>
    <xf numFmtId="0" fontId="58" fillId="6" borderId="0" xfId="0" applyFont="1" applyFill="1" applyAlignment="1">
      <alignment horizontal="center" vertical="center"/>
    </xf>
    <xf numFmtId="0" fontId="24" fillId="0" borderId="0" xfId="0" applyFont="1" applyAlignment="1">
      <alignment horizontal="left" wrapText="1"/>
    </xf>
    <xf numFmtId="0" fontId="24" fillId="0" borderId="0" xfId="0" applyFont="1" applyAlignment="1">
      <alignment horizontal="left" vertical="top" wrapText="1"/>
    </xf>
    <xf numFmtId="0" fontId="51" fillId="0" borderId="0" xfId="3" applyFont="1" applyAlignment="1" applyProtection="1">
      <alignment horizontal="left" vertical="top" wrapText="1"/>
      <protection locked="0"/>
    </xf>
    <xf numFmtId="0" fontId="51"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1"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2" fillId="0" borderId="31" xfId="2" applyNumberFormat="1" applyFont="1" applyBorder="1" applyAlignment="1">
      <alignment horizontal="center" vertical="center" wrapText="1"/>
    </xf>
    <xf numFmtId="1" fontId="32" fillId="0" borderId="34" xfId="2" applyNumberFormat="1" applyFont="1" applyBorder="1" applyAlignment="1">
      <alignment horizontal="center" vertical="center" wrapText="1"/>
    </xf>
    <xf numFmtId="167" fontId="33" fillId="0" borderId="31" xfId="1" applyNumberFormat="1" applyFont="1" applyBorder="1" applyAlignment="1">
      <alignment horizontal="center" vertical="center"/>
    </xf>
    <xf numFmtId="167" fontId="33" fillId="0" borderId="34" xfId="1" applyNumberFormat="1" applyFont="1" applyBorder="1" applyAlignment="1">
      <alignment horizontal="center" vertical="center"/>
    </xf>
    <xf numFmtId="0" fontId="38" fillId="0" borderId="32" xfId="0" applyFont="1" applyBorder="1" applyAlignment="1">
      <alignment horizontal="center" vertical="center"/>
    </xf>
    <xf numFmtId="0" fontId="38" fillId="0" borderId="35" xfId="0" applyFont="1" applyBorder="1" applyAlignment="1">
      <alignment horizontal="center" vertical="center"/>
    </xf>
    <xf numFmtId="0" fontId="32" fillId="0" borderId="31" xfId="0" applyFont="1" applyBorder="1" applyAlignment="1">
      <alignment horizontal="center" vertical="center"/>
    </xf>
    <xf numFmtId="0" fontId="32" fillId="0" borderId="34" xfId="0" applyFont="1" applyBorder="1" applyAlignment="1">
      <alignment horizontal="center" vertical="center"/>
    </xf>
    <xf numFmtId="3" fontId="32" fillId="0" borderId="31" xfId="2" applyNumberFormat="1" applyFont="1" applyBorder="1" applyAlignment="1">
      <alignment horizontal="center" vertical="center"/>
    </xf>
    <xf numFmtId="3" fontId="32" fillId="0" borderId="34" xfId="2" applyNumberFormat="1" applyFont="1" applyBorder="1" applyAlignment="1">
      <alignment horizontal="center" vertical="center"/>
    </xf>
    <xf numFmtId="169" fontId="32" fillId="0" borderId="30" xfId="0" applyNumberFormat="1" applyFont="1" applyBorder="1" applyAlignment="1">
      <alignment horizontal="center" vertical="center"/>
    </xf>
    <xf numFmtId="169" fontId="32" fillId="0" borderId="33" xfId="0" applyNumberFormat="1" applyFont="1" applyBorder="1" applyAlignment="1">
      <alignment horizontal="center" vertical="center"/>
    </xf>
    <xf numFmtId="0" fontId="0" fillId="0" borderId="0" xfId="0" applyAlignment="1">
      <alignment horizontal="center"/>
    </xf>
    <xf numFmtId="0" fontId="39" fillId="0" borderId="0" xfId="3" applyFont="1" applyAlignment="1" applyProtection="1">
      <alignment horizontal="right"/>
      <protection locked="0"/>
    </xf>
    <xf numFmtId="0" fontId="34" fillId="0" borderId="57" xfId="0" applyFont="1" applyBorder="1" applyAlignment="1">
      <alignment horizontal="center" wrapText="1"/>
    </xf>
    <xf numFmtId="0" fontId="34" fillId="0" borderId="0" xfId="0" applyFont="1" applyAlignment="1">
      <alignment horizontal="center" wrapText="1"/>
    </xf>
    <xf numFmtId="0" fontId="34" fillId="0" borderId="58" xfId="0" applyFont="1" applyBorder="1" applyAlignment="1">
      <alignment horizontal="center" wrapText="1"/>
    </xf>
    <xf numFmtId="0" fontId="32" fillId="0" borderId="0" xfId="0" applyFont="1" applyAlignment="1">
      <alignment horizontal="left"/>
    </xf>
    <xf numFmtId="0" fontId="34" fillId="0" borderId="57" xfId="0" applyFont="1" applyBorder="1" applyAlignment="1">
      <alignment horizontal="center"/>
    </xf>
    <xf numFmtId="0" fontId="34" fillId="0" borderId="0" xfId="0" applyFont="1" applyAlignment="1">
      <alignment horizontal="center"/>
    </xf>
    <xf numFmtId="0" fontId="34" fillId="0" borderId="58" xfId="0" applyFont="1" applyBorder="1" applyAlignment="1">
      <alignment horizontal="center"/>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9" fillId="0" borderId="0" xfId="3" applyFont="1" applyAlignment="1" applyProtection="1">
      <alignment horizontal="right" vertical="top" wrapText="1"/>
      <protection locked="0"/>
    </xf>
    <xf numFmtId="169" fontId="32" fillId="0" borderId="32" xfId="0" applyNumberFormat="1" applyFont="1" applyBorder="1" applyAlignment="1">
      <alignment horizontal="center" vertical="center"/>
    </xf>
    <xf numFmtId="169" fontId="32" fillId="0" borderId="36" xfId="0" applyNumberFormat="1" applyFont="1" applyBorder="1" applyAlignment="1">
      <alignment horizontal="center" vertical="center"/>
    </xf>
    <xf numFmtId="169" fontId="32" fillId="0" borderId="37" xfId="0" applyNumberFormat="1" applyFont="1" applyBorder="1" applyAlignment="1">
      <alignment horizontal="center" vertical="center"/>
    </xf>
    <xf numFmtId="169" fontId="32"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8" fillId="0" borderId="32" xfId="0" applyFont="1" applyBorder="1" applyAlignment="1">
      <alignment horizontal="center"/>
    </xf>
    <xf numFmtId="0" fontId="38" fillId="0" borderId="35" xfId="0" applyFont="1" applyBorder="1" applyAlignment="1">
      <alignment horizontal="center"/>
    </xf>
    <xf numFmtId="0" fontId="39" fillId="0" borderId="0" xfId="3" applyFont="1" applyFill="1" applyBorder="1" applyAlignment="1" applyProtection="1">
      <alignment horizontal="right" vertical="center"/>
      <protection locked="0"/>
    </xf>
    <xf numFmtId="0" fontId="53" fillId="0" borderId="65" xfId="0" applyFont="1" applyBorder="1" applyAlignment="1">
      <alignment horizontal="left" vertical="top" wrapText="1"/>
    </xf>
    <xf numFmtId="0" fontId="53" fillId="0" borderId="0" xfId="0" applyFont="1" applyAlignment="1">
      <alignment horizontal="left" vertical="top" wrapText="1"/>
    </xf>
    <xf numFmtId="0" fontId="53" fillId="0" borderId="66" xfId="0" applyFont="1" applyBorder="1" applyAlignment="1">
      <alignment horizontal="left" vertical="top" wrapText="1"/>
    </xf>
    <xf numFmtId="0" fontId="53" fillId="0" borderId="67" xfId="0" applyFont="1" applyBorder="1" applyAlignment="1">
      <alignment horizontal="left"/>
    </xf>
    <xf numFmtId="0" fontId="53" fillId="0" borderId="68" xfId="0" applyFont="1" applyBorder="1" applyAlignment="1">
      <alignment horizontal="left"/>
    </xf>
    <xf numFmtId="0" fontId="53" fillId="0" borderId="69" xfId="0" applyFont="1" applyBorder="1" applyAlignment="1">
      <alignment horizontal="left"/>
    </xf>
    <xf numFmtId="0" fontId="53" fillId="0" borderId="62" xfId="0" applyFont="1" applyBorder="1" applyAlignment="1">
      <alignment horizontal="left" vertical="top" wrapText="1"/>
    </xf>
    <xf numFmtId="0" fontId="53" fillId="0" borderId="63" xfId="0" applyFont="1" applyBorder="1" applyAlignment="1">
      <alignment horizontal="left" vertical="top" wrapText="1"/>
    </xf>
    <xf numFmtId="0" fontId="53" fillId="0" borderId="64" xfId="0" applyFont="1" applyBorder="1" applyAlignment="1">
      <alignment horizontal="left" vertical="top" wrapText="1"/>
    </xf>
    <xf numFmtId="0" fontId="40" fillId="11" borderId="11" xfId="0" applyFont="1" applyFill="1" applyBorder="1" applyAlignment="1">
      <alignment horizontal="center" textRotation="90"/>
    </xf>
    <xf numFmtId="0" fontId="40" fillId="11" borderId="18" xfId="0" applyFont="1" applyFill="1" applyBorder="1" applyAlignment="1">
      <alignment horizontal="center" textRotation="90"/>
    </xf>
    <xf numFmtId="0" fontId="40" fillId="11" borderId="4" xfId="0" applyFont="1" applyFill="1" applyBorder="1" applyAlignment="1">
      <alignment horizontal="center" textRotation="90"/>
    </xf>
    <xf numFmtId="0" fontId="51"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6"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0" fillId="0" borderId="0" xfId="0" applyFont="1" applyAlignment="1">
      <alignment horizontal="center" wrapText="1"/>
    </xf>
    <xf numFmtId="0" fontId="41" fillId="0" borderId="0" xfId="0" applyFont="1" applyAlignment="1">
      <alignment horizontal="left" wrapText="1"/>
    </xf>
    <xf numFmtId="0" fontId="63"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44">
    <dxf>
      <font>
        <color rgb="FF78278B"/>
      </font>
    </dxf>
    <dxf>
      <font>
        <color theme="0"/>
      </font>
    </dxf>
    <dxf>
      <font>
        <color theme="0"/>
      </font>
    </dxf>
    <dxf>
      <font>
        <color theme="0"/>
      </font>
    </dxf>
    <dxf>
      <numFmt numFmtId="3" formatCode="#,##0"/>
    </dxf>
    <dxf>
      <numFmt numFmtId="4" formatCode="#,##0.00"/>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rgb="FFFF0000"/>
      </font>
    </dxf>
    <dxf>
      <font>
        <color rgb="FFFF0000"/>
      </font>
    </dxf>
    <dxf>
      <font>
        <color rgb="FFFF0000"/>
      </font>
    </dxf>
    <dxf>
      <font>
        <color rgb="FFFF0000"/>
      </font>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169" formatCode="[$-409]mmm\-yy;@"/>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43"/>
    </tableStyle>
    <tableStyle name="Slicer Style 2" pivot="0" table="0" count="1" xr9:uid="{00000000-0011-0000-FFFF-FFFF01000000}">
      <tableStyleElement type="wholeTable" dxfId="142"/>
    </tableStyle>
    <tableStyle name="Slicer Style 3" pivot="0" table="0" count="1" xr9:uid="{00000000-0011-0000-FFFF-FFFF02000000}">
      <tableStyleElement type="headerRow" dxfId="141"/>
    </tableStyle>
    <tableStyle name="SlicerStyleDark1 2" pivot="0" table="0" count="10" xr9:uid="{00000000-0011-0000-FFFF-FFFF03000000}">
      <tableStyleElement type="wholeTable" dxfId="140"/>
      <tableStyleElement type="headerRow" dxfId="139"/>
    </tableStyle>
    <tableStyle name="SlicerStyleLight1 2" pivot="0" table="0" count="10" xr9:uid="{00000000-0011-0000-FFFF-FFFF04000000}">
      <tableStyleElement type="wholeTable" dxfId="138"/>
      <tableStyleElement type="headerRow" dxfId="137"/>
    </tableStyle>
    <tableStyle name="SlicerStyleLight1 2 2" pivot="0" table="0" count="10" xr9:uid="{00000000-0011-0000-FFFF-FFFF05000000}">
      <tableStyleElement type="wholeTable" dxfId="136"/>
      <tableStyleElement type="headerRow" dxfId="135"/>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45078</c:v>
                </c:pt>
                <c:pt idx="1">
                  <c:v>45170</c:v>
                </c:pt>
                <c:pt idx="2">
                  <c:v>45261</c:v>
                </c:pt>
                <c:pt idx="3">
                  <c:v>45352</c:v>
                </c:pt>
              </c:numCache>
            </c:numRef>
          </c:cat>
          <c:val>
            <c:numRef>
              <c:f>'Pivot tables'!$R$24:$R$27</c:f>
              <c:numCache>
                <c:formatCode>General</c:formatCode>
                <c:ptCount val="4"/>
                <c:pt idx="0">
                  <c:v>38945</c:v>
                </c:pt>
                <c:pt idx="1">
                  <c:v>37690</c:v>
                </c:pt>
                <c:pt idx="2">
                  <c:v>35241</c:v>
                </c:pt>
                <c:pt idx="3">
                  <c:v>59685</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45078</c:v>
                </c:pt>
                <c:pt idx="1">
                  <c:v>45170</c:v>
                </c:pt>
                <c:pt idx="2">
                  <c:v>45261</c:v>
                </c:pt>
                <c:pt idx="3">
                  <c:v>45352</c:v>
                </c:pt>
              </c:numCache>
            </c:numRef>
          </c:cat>
          <c:val>
            <c:numRef>
              <c:f>'Pivot tables'!$Q$24:$Q$27</c:f>
              <c:numCache>
                <c:formatCode>General</c:formatCode>
                <c:ptCount val="4"/>
                <c:pt idx="0">
                  <c:v>37904</c:v>
                </c:pt>
                <c:pt idx="1">
                  <c:v>36134</c:v>
                </c:pt>
                <c:pt idx="2">
                  <c:v>33690</c:v>
                </c:pt>
                <c:pt idx="3">
                  <c:v>56715</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45078</c:v>
                </c:pt>
                <c:pt idx="1">
                  <c:v>45170</c:v>
                </c:pt>
                <c:pt idx="2">
                  <c:v>45261</c:v>
                </c:pt>
                <c:pt idx="3">
                  <c:v>45352</c:v>
                </c:pt>
              </c:numCache>
            </c:numRef>
          </c:cat>
          <c:val>
            <c:numRef>
              <c:f>'Pivot tables'!$S$24:$S$27</c:f>
              <c:numCache>
                <c:formatCode>General</c:formatCode>
                <c:ptCount val="4"/>
                <c:pt idx="0">
                  <c:v>37295</c:v>
                </c:pt>
                <c:pt idx="1">
                  <c:v>35629</c:v>
                </c:pt>
                <c:pt idx="2">
                  <c:v>33193</c:v>
                </c:pt>
                <c:pt idx="3">
                  <c:v>55845</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45078</c:v>
                </c:pt>
                <c:pt idx="1">
                  <c:v>45170</c:v>
                </c:pt>
                <c:pt idx="2">
                  <c:v>45261</c:v>
                </c:pt>
                <c:pt idx="3">
                  <c:v>45352</c:v>
                </c:pt>
              </c:numCache>
            </c:numRef>
          </c:cat>
          <c:val>
            <c:numRef>
              <c:f>'Pivot tables'!$G$24:$G$27</c:f>
              <c:numCache>
                <c:formatCode>0</c:formatCode>
                <c:ptCount val="4"/>
                <c:pt idx="0">
                  <c:v>35822</c:v>
                </c:pt>
                <c:pt idx="1">
                  <c:v>34444</c:v>
                </c:pt>
                <c:pt idx="2">
                  <c:v>31989</c:v>
                </c:pt>
                <c:pt idx="3">
                  <c:v>54047</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45078</c:v>
                </c:pt>
                <c:pt idx="1">
                  <c:v>45170</c:v>
                </c:pt>
                <c:pt idx="2">
                  <c:v>45261</c:v>
                </c:pt>
                <c:pt idx="3">
                  <c:v>45352</c:v>
                </c:pt>
              </c:numCache>
            </c:numRef>
          </c:cat>
          <c:val>
            <c:numRef>
              <c:f>'Pivot tables'!$H$24:$H$27</c:f>
              <c:numCache>
                <c:formatCode>0</c:formatCode>
                <c:ptCount val="4"/>
                <c:pt idx="0">
                  <c:v>38945</c:v>
                </c:pt>
                <c:pt idx="1">
                  <c:v>37690</c:v>
                </c:pt>
                <c:pt idx="2">
                  <c:v>35241</c:v>
                </c:pt>
                <c:pt idx="3">
                  <c:v>59685</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45078</c:v>
                </c:pt>
                <c:pt idx="1">
                  <c:v>45170</c:v>
                </c:pt>
                <c:pt idx="2">
                  <c:v>45261</c:v>
                </c:pt>
                <c:pt idx="3">
                  <c:v>45352</c:v>
                </c:pt>
              </c:numCache>
            </c:numRef>
          </c:cat>
          <c:val>
            <c:numRef>
              <c:f>'Pivot tables'!$I$24:$I$27</c:f>
              <c:numCache>
                <c:formatCode>0</c:formatCode>
                <c:ptCount val="4"/>
                <c:pt idx="0">
                  <c:v>37295</c:v>
                </c:pt>
                <c:pt idx="1">
                  <c:v>35629</c:v>
                </c:pt>
                <c:pt idx="2">
                  <c:v>33193</c:v>
                </c:pt>
                <c:pt idx="3">
                  <c:v>55845</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45078</c:v>
                </c:pt>
                <c:pt idx="1">
                  <c:v>45170</c:v>
                </c:pt>
                <c:pt idx="2">
                  <c:v>45261</c:v>
                </c:pt>
                <c:pt idx="3">
                  <c:v>45352</c:v>
                </c:pt>
              </c:numCache>
            </c:numRef>
          </c:cat>
          <c:val>
            <c:numRef>
              <c:f>'Pivot tables'!$B$24:$B$27</c:f>
              <c:numCache>
                <c:formatCode>0</c:formatCode>
                <c:ptCount val="4"/>
                <c:pt idx="0">
                  <c:v>34770</c:v>
                </c:pt>
                <c:pt idx="1">
                  <c:v>34011</c:v>
                </c:pt>
                <c:pt idx="2">
                  <c:v>31578</c:v>
                </c:pt>
                <c:pt idx="3">
                  <c:v>53106</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45078</c:v>
                </c:pt>
                <c:pt idx="1">
                  <c:v>45170</c:v>
                </c:pt>
                <c:pt idx="2">
                  <c:v>45261</c:v>
                </c:pt>
                <c:pt idx="3">
                  <c:v>45352</c:v>
                </c:pt>
              </c:numCache>
            </c:numRef>
          </c:cat>
          <c:val>
            <c:numRef>
              <c:f>'Pivot tables'!$C$24:$C$27</c:f>
              <c:numCache>
                <c:formatCode>0</c:formatCode>
                <c:ptCount val="4"/>
                <c:pt idx="0">
                  <c:v>37295</c:v>
                </c:pt>
                <c:pt idx="1">
                  <c:v>35629</c:v>
                </c:pt>
                <c:pt idx="2">
                  <c:v>33193</c:v>
                </c:pt>
                <c:pt idx="3">
                  <c:v>55845</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45078</c:v>
                </c:pt>
                <c:pt idx="1">
                  <c:v>45170</c:v>
                </c:pt>
                <c:pt idx="2">
                  <c:v>45261</c:v>
                </c:pt>
                <c:pt idx="3">
                  <c:v>45352</c:v>
                </c:pt>
              </c:numCache>
            </c:numRef>
          </c:cat>
          <c:val>
            <c:numRef>
              <c:f>'Pivot tables'!$D$24:$D$27</c:f>
              <c:numCache>
                <c:formatCode>0</c:formatCode>
                <c:ptCount val="4"/>
                <c:pt idx="0">
                  <c:v>43120</c:v>
                </c:pt>
                <c:pt idx="1">
                  <c:v>41369</c:v>
                </c:pt>
                <c:pt idx="2">
                  <c:v>38904</c:v>
                </c:pt>
                <c:pt idx="3">
                  <c:v>66264</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45078</c:v>
                </c:pt>
                <c:pt idx="1">
                  <c:v>45170</c:v>
                </c:pt>
                <c:pt idx="2">
                  <c:v>45261</c:v>
                </c:pt>
                <c:pt idx="3">
                  <c:v>45352</c:v>
                </c:pt>
              </c:numCache>
            </c:numRef>
          </c:cat>
          <c:val>
            <c:numRef>
              <c:f>'Pivot tables'!$L$24:$L$27</c:f>
              <c:numCache>
                <c:formatCode>0.0%</c:formatCode>
                <c:ptCount val="4"/>
                <c:pt idx="0">
                  <c:v>1.044</c:v>
                </c:pt>
                <c:pt idx="1">
                  <c:v>1.0580000000000001</c:v>
                </c:pt>
                <c:pt idx="2">
                  <c:v>1.0620000000000001</c:v>
                </c:pt>
                <c:pt idx="3">
                  <c:v>1.069</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45078</c:v>
                </c:pt>
                <c:pt idx="1">
                  <c:v>45170</c:v>
                </c:pt>
                <c:pt idx="2">
                  <c:v>45261</c:v>
                </c:pt>
                <c:pt idx="3">
                  <c:v>45352</c:v>
                </c:pt>
              </c:numCache>
            </c:numRef>
          </c:cat>
          <c:val>
            <c:numRef>
              <c:f>'Pivot tables'!$M$24:$M$27</c:f>
              <c:numCache>
                <c:formatCode>0.0%</c:formatCode>
                <c:ptCount val="4"/>
                <c:pt idx="0">
                  <c:v>1.054</c:v>
                </c:pt>
                <c:pt idx="1">
                  <c:v>1.07</c:v>
                </c:pt>
                <c:pt idx="2">
                  <c:v>1.075</c:v>
                </c:pt>
                <c:pt idx="3">
                  <c:v>1.083</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45078</c:v>
                </c:pt>
                <c:pt idx="1">
                  <c:v>45170</c:v>
                </c:pt>
                <c:pt idx="2">
                  <c:v>45261</c:v>
                </c:pt>
                <c:pt idx="3">
                  <c:v>45352</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45078</c:v>
                </c:pt>
                <c:pt idx="1">
                  <c:v>45170</c:v>
                </c:pt>
                <c:pt idx="2">
                  <c:v>45261</c:v>
                </c:pt>
                <c:pt idx="3">
                  <c:v>45352</c:v>
                </c:pt>
              </c:numCache>
            </c:numRef>
          </c:cat>
          <c:val>
            <c:numRef>
              <c:f>'Summary table'!$H$33:$H$36</c:f>
              <c:numCache>
                <c:formatCode>General</c:formatCode>
                <c:ptCount val="4"/>
                <c:pt idx="0">
                  <c:v>35822</c:v>
                </c:pt>
                <c:pt idx="1">
                  <c:v>34444</c:v>
                </c:pt>
                <c:pt idx="2">
                  <c:v>31989</c:v>
                </c:pt>
                <c:pt idx="3">
                  <c:v>54047</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45078</c:v>
                </c:pt>
                <c:pt idx="1">
                  <c:v>45170</c:v>
                </c:pt>
                <c:pt idx="2">
                  <c:v>45261</c:v>
                </c:pt>
                <c:pt idx="3">
                  <c:v>45352</c:v>
                </c:pt>
              </c:numCache>
            </c:numRef>
          </c:cat>
          <c:val>
            <c:numRef>
              <c:f>'Summary table'!$I$33:$I$36</c:f>
              <c:numCache>
                <c:formatCode>General</c:formatCode>
                <c:ptCount val="4"/>
                <c:pt idx="0">
                  <c:v>38945</c:v>
                </c:pt>
                <c:pt idx="1">
                  <c:v>37690</c:v>
                </c:pt>
                <c:pt idx="2">
                  <c:v>35241</c:v>
                </c:pt>
                <c:pt idx="3">
                  <c:v>59685</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45078</c:v>
                </c:pt>
                <c:pt idx="1">
                  <c:v>45170</c:v>
                </c:pt>
                <c:pt idx="2">
                  <c:v>45261</c:v>
                </c:pt>
                <c:pt idx="3">
                  <c:v>45352</c:v>
                </c:pt>
              </c:numCache>
            </c:numRef>
          </c:cat>
          <c:val>
            <c:numRef>
              <c:f>'Summary table'!$K$33:$K$36</c:f>
              <c:numCache>
                <c:formatCode>General</c:formatCode>
                <c:ptCount val="4"/>
                <c:pt idx="0">
                  <c:v>37295</c:v>
                </c:pt>
                <c:pt idx="1">
                  <c:v>35629</c:v>
                </c:pt>
                <c:pt idx="2">
                  <c:v>33193</c:v>
                </c:pt>
                <c:pt idx="3">
                  <c:v>55845</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45078</c:v>
                </c:pt>
                <c:pt idx="1">
                  <c:v>45170</c:v>
                </c:pt>
                <c:pt idx="2">
                  <c:v>45261</c:v>
                </c:pt>
                <c:pt idx="3">
                  <c:v>45352</c:v>
                </c:pt>
              </c:numCache>
            </c:numRef>
          </c:cat>
          <c:val>
            <c:numRef>
              <c:f>'Summary table'!$J$33:$J$36</c:f>
              <c:numCache>
                <c:formatCode>0.0%</c:formatCode>
                <c:ptCount val="4"/>
                <c:pt idx="0">
                  <c:v>1.044</c:v>
                </c:pt>
                <c:pt idx="1">
                  <c:v>1.0580000000000001</c:v>
                </c:pt>
                <c:pt idx="2">
                  <c:v>1.0620000000000001</c:v>
                </c:pt>
                <c:pt idx="3">
                  <c:v>1.069</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1.044</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1.054</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47625</xdr:colOff>
          <xdr:row>4</xdr:row>
          <xdr:rowOff>28575</xdr:rowOff>
        </xdr:from>
        <xdr:to>
          <xdr:col>22</xdr:col>
          <xdr:colOff>333375</xdr:colOff>
          <xdr:row>6</xdr:row>
          <xdr:rowOff>38100</xdr:rowOff>
        </xdr:to>
        <xdr:sp macro="" textlink="">
          <xdr:nvSpPr>
            <xdr:cNvPr id="58374" name="CommandButton1"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48</xdr:row>
      <xdr:rowOff>5913</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3054"/>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3055"/>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3056"/>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3057"/>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3058"/>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3059"/>
                </a:ext>
              </a:extLst>
            </xdr:cNvPicPr>
          </xdr:nvPicPr>
          <xdr:blipFill>
            <a:blip xmlns:r="http://schemas.openxmlformats.org/officeDocument/2006/relationships" r:embed="rId4"/>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3060"/>
                </a:ext>
              </a:extLst>
            </xdr:cNvPicPr>
          </xdr:nvPicPr>
          <xdr:blipFill>
            <a:blip xmlns:r="http://schemas.openxmlformats.org/officeDocument/2006/relationships" r:embed="rId4"/>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3061"/>
                </a:ext>
              </a:extLst>
            </xdr:cNvPicPr>
          </xdr:nvPicPr>
          <xdr:blipFill>
            <a:blip xmlns:r="http://schemas.openxmlformats.org/officeDocument/2006/relationships" r:embed="rId4"/>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495724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55079</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53763</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philia Daniel" refreshedDate="45771.500544328701"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2.4" maxValue="2024.3"/>
    </cacheField>
    <cacheField name="collection_number" numFmtId="0">
      <sharedItems containsSemiMixedTypes="0" containsString="0" containsNumber="1" containsInteger="1" minValue="81" maxValue="121" count="41">
        <n v="113"/>
        <n v="114"/>
        <n v="115"/>
        <n v="116"/>
        <n v="117"/>
        <n v="118"/>
        <n v="119"/>
        <n v="120"/>
        <n v="121"/>
        <n v="112" u="1"/>
        <n v="111" u="1"/>
        <n v="110" u="1"/>
        <n v="109" u="1"/>
        <n v="108" u="1"/>
        <n v="107" u="1"/>
        <n v="106" u="1"/>
        <n v="96" u="1"/>
        <n v="100" u="1"/>
        <n v="104" u="1"/>
        <n v="83" u="1"/>
        <n v="87" u="1"/>
        <n v="91" u="1"/>
        <n v="95" u="1"/>
        <n v="99" u="1"/>
        <n v="103" u="1"/>
        <n v="82" u="1"/>
        <n v="86" u="1"/>
        <n v="90" u="1"/>
        <n v="94" u="1"/>
        <n v="98" u="1"/>
        <n v="102" u="1"/>
        <n v="81" u="1"/>
        <n v="85" u="1"/>
        <n v="89" u="1"/>
        <n v="93" u="1"/>
        <n v="97" u="1"/>
        <n v="101" u="1"/>
        <n v="105" u="1"/>
        <n v="84" u="1"/>
        <n v="88" u="1"/>
        <n v="92" u="1"/>
      </sharedItems>
    </cacheField>
    <cacheField name="review_quarter" numFmtId="169">
      <sharedItems containsSemiMixedTypes="0" containsNonDate="0" containsDate="1" containsString="0" minDate="2014-06-01T00:00:00" maxDate="2024-03-02T00:00:00" count="40">
        <d v="2022-06-01T00:00:00"/>
        <d v="2022-09-01T00:00:00"/>
        <d v="2022-12-01T00:00:00"/>
        <d v="2023-03-01T00:00:00"/>
        <d v="2023-06-01T00:00:00"/>
        <d v="2023-09-01T00:00:00"/>
        <d v="2023-12-01T00:00:00"/>
        <d v="2024-03-01T00:00:00"/>
        <d v="2022-03-01T00:00:00" u="1"/>
        <d v="2021-12-01T00:00:00" u="1"/>
        <d v="2021-09-01T00:00:00" u="1"/>
        <d v="2021-06-01T00:00:00" u="1"/>
        <d v="2021-03-01T00:00:00" u="1"/>
        <d v="2020-12-01T00:00:00" u="1"/>
        <d v="2020-09-01T00:00:00" u="1"/>
        <d v="2014-06-01T00:00:00" u="1"/>
        <d v="2015-06-01T00:00:00" u="1"/>
        <d v="2016-06-01T00:00:00" u="1"/>
        <d v="2017-06-01T00:00:00" u="1"/>
        <d v="2018-06-01T00:00:00" u="1"/>
        <d v="2019-06-01T00:00:00" u="1"/>
        <d v="2020-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minValue="182" maxValue="427743"/>
    </cacheField>
    <cacheField name="model" numFmtId="0">
      <sharedItems containsSemiMixedTypes="0" containsString="0" containsNumber="1" containsInteger="1" minValue="0" maxValue="402251"/>
    </cacheField>
    <cacheField name="type" numFmtId="49">
      <sharedItems count="3">
        <s v="Initial"/>
        <s v="1st revision"/>
        <s v="First revision" u="1"/>
      </sharedItems>
    </cacheField>
    <cacheField name="Low95" numFmtId="0">
      <sharedItems containsSemiMixedTypes="0" containsString="0" containsNumber="1" containsInteger="1" minValue="168" maxValue="426278"/>
    </cacheField>
    <cacheField name="High95" numFmtId="0">
      <sharedItems containsSemiMixedTypes="0" containsString="0" containsNumber="1" containsInteger="1" minValue="192" maxValue="429208"/>
    </cacheField>
    <cacheField name="final_count" numFmtId="0">
      <sharedItems containsSemiMixedTypes="0" containsString="0" containsNumber="1" containsInteger="1" minValue="178" maxValue="428525"/>
    </cacheField>
    <cacheField name="perc_of_final_count" numFmtId="0">
      <sharedItems containsSemiMixedTypes="0" containsString="0" containsNumber="1" minValue="82.3" maxValue="117"/>
    </cacheField>
    <cacheField name="count_in_PI" numFmtId="49">
      <sharedItems/>
    </cacheField>
    <cacheField name="raw_value" numFmtId="0">
      <sharedItems containsSemiMixedTypes="0" containsString="0" containsNumber="1" containsInteger="1" minValue="174" maxValue="433276"/>
    </cacheField>
    <cacheField name="model_perc_final_count" numFmtId="0">
      <sharedItems containsSemiMixedTypes="0" containsString="0" containsNumber="1" minValue="0" maxValue="116.8"/>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2.4"/>
    <x v="0"/>
    <x v="0"/>
    <n v="32013"/>
    <n v="0"/>
    <x v="0"/>
    <n v="30374"/>
    <n v="33652"/>
    <n v="33139"/>
    <n v="96.6"/>
    <s v="Y"/>
    <n v="26410"/>
    <n v="0"/>
  </r>
  <r>
    <n v="2"/>
    <x v="0"/>
    <x v="0"/>
    <n v="2022.4"/>
    <x v="1"/>
    <x v="0"/>
    <n v="32339"/>
    <n v="0"/>
    <x v="1"/>
    <n v="31514"/>
    <n v="33164"/>
    <n v="33139"/>
    <n v="97.6"/>
    <s v="Y"/>
    <n v="29452"/>
    <n v="0"/>
  </r>
  <r>
    <n v="3"/>
    <x v="0"/>
    <x v="0"/>
    <n v="2023.1"/>
    <x v="1"/>
    <x v="1"/>
    <n v="32948.7738427"/>
    <n v="32937"/>
    <x v="0"/>
    <n v="31211"/>
    <n v="34687"/>
    <n v="34160"/>
    <n v="96.5"/>
    <s v="Y"/>
    <n v="27148"/>
    <n v="96.4"/>
  </r>
  <r>
    <n v="4"/>
    <x v="0"/>
    <x v="0"/>
    <n v="2023.1"/>
    <x v="2"/>
    <x v="1"/>
    <n v="33500"/>
    <n v="0"/>
    <x v="1"/>
    <n v="32498"/>
    <n v="34502"/>
    <n v="34160"/>
    <n v="98.1"/>
    <s v="Y"/>
    <n v="30400"/>
    <n v="0"/>
  </r>
  <r>
    <n v="5"/>
    <x v="0"/>
    <x v="0"/>
    <n v="2023.2"/>
    <x v="2"/>
    <x v="2"/>
    <n v="30095"/>
    <n v="0"/>
    <x v="0"/>
    <n v="28209"/>
    <n v="31981"/>
    <n v="32198"/>
    <n v="93.5"/>
    <s v="N"/>
    <n v="24685"/>
    <n v="0"/>
  </r>
  <r>
    <n v="6"/>
    <x v="0"/>
    <x v="0"/>
    <n v="2023.2"/>
    <x v="3"/>
    <x v="2"/>
    <n v="31638"/>
    <n v="0"/>
    <x v="1"/>
    <n v="30763"/>
    <n v="32513"/>
    <n v="32198"/>
    <n v="98.3"/>
    <s v="N"/>
    <n v="28587"/>
    <n v="0"/>
  </r>
  <r>
    <n v="7"/>
    <x v="0"/>
    <x v="0"/>
    <n v="2023.3"/>
    <x v="3"/>
    <x v="3"/>
    <n v="32817.172402000004"/>
    <n v="32530"/>
    <x v="0"/>
    <n v="30846"/>
    <n v="34788"/>
    <n v="32748"/>
    <n v="100.2"/>
    <s v="Y"/>
    <n v="26500"/>
    <n v="99.3"/>
  </r>
  <r>
    <n v="8"/>
    <x v="0"/>
    <x v="0"/>
    <n v="2023.3"/>
    <x v="4"/>
    <x v="3"/>
    <n v="33060"/>
    <n v="0"/>
    <x v="1"/>
    <n v="32356"/>
    <n v="33764"/>
    <n v="32748"/>
    <n v="101"/>
    <s v="Y"/>
    <n v="29796"/>
    <n v="0"/>
  </r>
  <r>
    <n v="9"/>
    <x v="0"/>
    <x v="1"/>
    <n v="2023.4"/>
    <x v="4"/>
    <x v="4"/>
    <n v="38945"/>
    <n v="39314"/>
    <x v="0"/>
    <n v="34770"/>
    <n v="43120"/>
    <n v="37295"/>
    <n v="104.4"/>
    <s v="Y"/>
    <n v="35822"/>
    <n v="105.4"/>
  </r>
  <r>
    <n v="10"/>
    <x v="0"/>
    <x v="1"/>
    <n v="2023.4"/>
    <x v="5"/>
    <x v="4"/>
    <n v="37904"/>
    <n v="0"/>
    <x v="1"/>
    <n v="37192"/>
    <n v="38616"/>
    <n v="37295"/>
    <n v="101.6"/>
    <s v="Y"/>
    <n v="37190"/>
    <n v="0"/>
  </r>
  <r>
    <n v="11"/>
    <x v="0"/>
    <x v="1"/>
    <n v="2024.1"/>
    <x v="5"/>
    <x v="5"/>
    <n v="37690"/>
    <n v="38127"/>
    <x v="0"/>
    <n v="34011"/>
    <n v="41369"/>
    <n v="35629"/>
    <n v="105.8"/>
    <s v="Y"/>
    <n v="34444"/>
    <n v="107"/>
  </r>
  <r>
    <n v="12"/>
    <x v="0"/>
    <x v="1"/>
    <n v="2024.1"/>
    <x v="6"/>
    <x v="5"/>
    <n v="36134"/>
    <n v="0"/>
    <x v="1"/>
    <n v="35507"/>
    <n v="36761"/>
    <n v="35629"/>
    <n v="101.4"/>
    <s v="Y"/>
    <n v="35449"/>
    <n v="0"/>
  </r>
  <r>
    <n v="13"/>
    <x v="0"/>
    <x v="1"/>
    <n v="2024.2"/>
    <x v="6"/>
    <x v="6"/>
    <n v="35241"/>
    <n v="35695"/>
    <x v="0"/>
    <n v="31578"/>
    <n v="38904"/>
    <n v="33193"/>
    <n v="106.2"/>
    <s v="Y"/>
    <n v="31989"/>
    <n v="107.5"/>
  </r>
  <r>
    <n v="14"/>
    <x v="0"/>
    <x v="1"/>
    <n v="2024.2"/>
    <x v="7"/>
    <x v="6"/>
    <n v="33690"/>
    <n v="0"/>
    <x v="1"/>
    <n v="33031"/>
    <n v="34349"/>
    <n v="33193"/>
    <n v="101.5"/>
    <s v="Y"/>
    <n v="33027"/>
    <n v="0"/>
  </r>
  <r>
    <n v="15"/>
    <x v="0"/>
    <x v="1"/>
    <n v="2024.3"/>
    <x v="7"/>
    <x v="7"/>
    <n v="59685"/>
    <n v="60508"/>
    <x v="0"/>
    <n v="53106"/>
    <n v="66264"/>
    <n v="55845"/>
    <n v="106.9"/>
    <s v="Y"/>
    <n v="54047"/>
    <n v="108.3"/>
  </r>
  <r>
    <n v="16"/>
    <x v="0"/>
    <x v="1"/>
    <n v="2024.3"/>
    <x v="8"/>
    <x v="7"/>
    <n v="56715"/>
    <n v="0"/>
    <x v="1"/>
    <n v="55472"/>
    <n v="57958"/>
    <n v="55845"/>
    <n v="101.6"/>
    <s v="Y"/>
    <n v="55586"/>
    <n v="0"/>
  </r>
  <r>
    <n v="17"/>
    <x v="0"/>
    <x v="2"/>
    <n v="2023.4"/>
    <x v="4"/>
    <x v="4"/>
    <n v="21661"/>
    <n v="0"/>
    <x v="0"/>
    <n v="21378"/>
    <n v="21944"/>
    <n v="21505"/>
    <n v="100.7"/>
    <s v="Y"/>
    <n v="20232"/>
    <n v="0"/>
  </r>
  <r>
    <n v="18"/>
    <x v="0"/>
    <x v="2"/>
    <n v="2023.4"/>
    <x v="5"/>
    <x v="4"/>
    <n v="21717"/>
    <n v="0"/>
    <x v="1"/>
    <n v="21526"/>
    <n v="21908"/>
    <n v="21505"/>
    <n v="101"/>
    <s v="Y"/>
    <n v="21065"/>
    <n v="0"/>
  </r>
  <r>
    <n v="19"/>
    <x v="0"/>
    <x v="2"/>
    <n v="2024.1"/>
    <x v="5"/>
    <x v="5"/>
    <n v="24215"/>
    <n v="0"/>
    <x v="0"/>
    <n v="23820"/>
    <n v="24610"/>
    <n v="23796"/>
    <n v="101.8"/>
    <s v="N"/>
    <n v="22657"/>
    <n v="0"/>
  </r>
  <r>
    <n v="20"/>
    <x v="0"/>
    <x v="2"/>
    <n v="2024.1"/>
    <x v="6"/>
    <x v="5"/>
    <n v="24069"/>
    <n v="0"/>
    <x v="1"/>
    <n v="23869"/>
    <n v="24269"/>
    <n v="23796"/>
    <n v="101.1"/>
    <s v="N"/>
    <n v="23342"/>
    <n v="0"/>
  </r>
  <r>
    <n v="21"/>
    <x v="0"/>
    <x v="2"/>
    <n v="2024.2"/>
    <x v="6"/>
    <x v="6"/>
    <n v="30954"/>
    <n v="0"/>
    <x v="0"/>
    <n v="30440"/>
    <n v="31468"/>
    <n v="30286"/>
    <n v="102.2"/>
    <s v="N"/>
    <n v="28876"/>
    <n v="0"/>
  </r>
  <r>
    <n v="22"/>
    <x v="0"/>
    <x v="2"/>
    <n v="2024.2"/>
    <x v="7"/>
    <x v="6"/>
    <n v="30779"/>
    <n v="0"/>
    <x v="1"/>
    <n v="30495"/>
    <n v="31063"/>
    <n v="30286"/>
    <n v="101.6"/>
    <s v="N"/>
    <n v="29788"/>
    <n v="0"/>
  </r>
  <r>
    <n v="23"/>
    <x v="0"/>
    <x v="2"/>
    <n v="2024.3"/>
    <x v="7"/>
    <x v="7"/>
    <n v="25581"/>
    <n v="0"/>
    <x v="0"/>
    <n v="25041"/>
    <n v="26121"/>
    <n v="24827"/>
    <n v="103"/>
    <s v="N"/>
    <n v="23850"/>
    <n v="0"/>
  </r>
  <r>
    <n v="24"/>
    <x v="0"/>
    <x v="2"/>
    <n v="2024.3"/>
    <x v="8"/>
    <x v="7"/>
    <n v="25311"/>
    <n v="0"/>
    <x v="1"/>
    <n v="25026"/>
    <n v="25596"/>
    <n v="24827"/>
    <n v="101.9"/>
    <s v="N"/>
    <n v="24500"/>
    <n v="0"/>
  </r>
  <r>
    <n v="25"/>
    <x v="0"/>
    <x v="3"/>
    <n v="2022.4"/>
    <x v="0"/>
    <x v="0"/>
    <n v="415237"/>
    <n v="0"/>
    <x v="0"/>
    <n v="412157"/>
    <n v="418317"/>
    <n v="428525"/>
    <n v="96.9"/>
    <s v="N"/>
    <n v="423037"/>
    <n v="0"/>
  </r>
  <r>
    <n v="26"/>
    <x v="0"/>
    <x v="3"/>
    <n v="2022.4"/>
    <x v="1"/>
    <x v="0"/>
    <n v="427743"/>
    <n v="0"/>
    <x v="1"/>
    <n v="426278"/>
    <n v="429208"/>
    <n v="428525"/>
    <n v="99.8"/>
    <s v="N"/>
    <n v="433276"/>
    <n v="0"/>
  </r>
  <r>
    <n v="27"/>
    <x v="0"/>
    <x v="3"/>
    <n v="2023.1"/>
    <x v="1"/>
    <x v="1"/>
    <n v="402239.2261573"/>
    <n v="402251"/>
    <x v="0"/>
    <n v="399744"/>
    <n v="404734"/>
    <n v="404194"/>
    <n v="99.5"/>
    <s v="Y"/>
    <n v="412331"/>
    <n v="99.5"/>
  </r>
  <r>
    <n v="28"/>
    <x v="0"/>
    <x v="3"/>
    <n v="2023.1"/>
    <x v="2"/>
    <x v="1"/>
    <n v="405449"/>
    <n v="0"/>
    <x v="1"/>
    <n v="403949"/>
    <n v="406949"/>
    <n v="404194"/>
    <n v="100.3"/>
    <s v="Y"/>
    <n v="411912"/>
    <n v="0"/>
  </r>
  <r>
    <n v="29"/>
    <x v="0"/>
    <x v="3"/>
    <n v="2023.2"/>
    <x v="2"/>
    <x v="2"/>
    <n v="377659"/>
    <n v="0"/>
    <x v="0"/>
    <n v="374902"/>
    <n v="380416"/>
    <n v="374350"/>
    <n v="100.9"/>
    <s v="N"/>
    <n v="386723"/>
    <n v="0"/>
  </r>
  <r>
    <n v="30"/>
    <x v="0"/>
    <x v="3"/>
    <n v="2023.2"/>
    <x v="3"/>
    <x v="2"/>
    <n v="377657"/>
    <n v="0"/>
    <x v="1"/>
    <n v="376162"/>
    <n v="379152"/>
    <n v="374350"/>
    <n v="100.9"/>
    <s v="N"/>
    <n v="383283"/>
    <n v="0"/>
  </r>
  <r>
    <n v="31"/>
    <x v="0"/>
    <x v="3"/>
    <n v="2023.3"/>
    <x v="3"/>
    <x v="3"/>
    <n v="387489.11006540002"/>
    <n v="387966"/>
    <x v="0"/>
    <n v="382157"/>
    <n v="392821"/>
    <n v="383849"/>
    <n v="100.9"/>
    <s v="Y"/>
    <n v="393743"/>
    <n v="101.1"/>
  </r>
  <r>
    <n v="32"/>
    <x v="0"/>
    <x v="3"/>
    <n v="2023.3"/>
    <x v="4"/>
    <x v="3"/>
    <n v="388104"/>
    <n v="0"/>
    <x v="1"/>
    <n v="386213"/>
    <n v="389995"/>
    <n v="383849"/>
    <n v="101.1"/>
    <s v="Y"/>
    <n v="392359"/>
    <n v="0"/>
  </r>
  <r>
    <n v="33"/>
    <x v="1"/>
    <x v="0"/>
    <n v="2022.4"/>
    <x v="0"/>
    <x v="0"/>
    <n v="630"/>
    <n v="0"/>
    <x v="0"/>
    <n v="623"/>
    <n v="637"/>
    <n v="628"/>
    <n v="100.3"/>
    <s v="Y"/>
    <n v="630"/>
    <n v="0"/>
  </r>
  <r>
    <n v="34"/>
    <x v="1"/>
    <x v="0"/>
    <n v="2022.4"/>
    <x v="1"/>
    <x v="0"/>
    <n v="629"/>
    <n v="0"/>
    <x v="1"/>
    <n v="624"/>
    <n v="634"/>
    <n v="628"/>
    <n v="100.2"/>
    <s v="Y"/>
    <n v="629"/>
    <n v="0"/>
  </r>
  <r>
    <n v="35"/>
    <x v="1"/>
    <x v="0"/>
    <n v="2023.1"/>
    <x v="1"/>
    <x v="1"/>
    <n v="683"/>
    <n v="0"/>
    <x v="0"/>
    <n v="675"/>
    <n v="691"/>
    <n v="682"/>
    <n v="100.1"/>
    <s v="Y"/>
    <n v="683"/>
    <n v="0"/>
  </r>
  <r>
    <n v="36"/>
    <x v="1"/>
    <x v="0"/>
    <n v="2023.1"/>
    <x v="2"/>
    <x v="1"/>
    <n v="683"/>
    <n v="0"/>
    <x v="1"/>
    <n v="678"/>
    <n v="688"/>
    <n v="682"/>
    <n v="100.1"/>
    <s v="Y"/>
    <n v="683"/>
    <n v="0"/>
  </r>
  <r>
    <n v="37"/>
    <x v="1"/>
    <x v="0"/>
    <n v="2023.2"/>
    <x v="2"/>
    <x v="2"/>
    <n v="598"/>
    <n v="0"/>
    <x v="0"/>
    <n v="592"/>
    <n v="604"/>
    <n v="597"/>
    <n v="100.2"/>
    <s v="Y"/>
    <n v="598"/>
    <n v="0"/>
  </r>
  <r>
    <n v="38"/>
    <x v="1"/>
    <x v="0"/>
    <n v="2023.2"/>
    <x v="3"/>
    <x v="2"/>
    <n v="598"/>
    <n v="0"/>
    <x v="1"/>
    <n v="594"/>
    <n v="602"/>
    <n v="597"/>
    <n v="100.2"/>
    <s v="Y"/>
    <n v="598"/>
    <n v="0"/>
  </r>
  <r>
    <n v="39"/>
    <x v="1"/>
    <x v="0"/>
    <n v="2023.3"/>
    <x v="3"/>
    <x v="3"/>
    <n v="607"/>
    <n v="0"/>
    <x v="0"/>
    <n v="603"/>
    <n v="611"/>
    <n v="606"/>
    <n v="100.2"/>
    <s v="Y"/>
    <n v="607"/>
    <n v="0"/>
  </r>
  <r>
    <n v="40"/>
    <x v="1"/>
    <x v="0"/>
    <n v="2023.3"/>
    <x v="4"/>
    <x v="3"/>
    <n v="606"/>
    <n v="0"/>
    <x v="1"/>
    <n v="602"/>
    <n v="610"/>
    <n v="606"/>
    <n v="100"/>
    <s v="Y"/>
    <n v="606"/>
    <n v="0"/>
  </r>
  <r>
    <n v="41"/>
    <x v="1"/>
    <x v="1"/>
    <n v="2023.4"/>
    <x v="4"/>
    <x v="4"/>
    <n v="774"/>
    <n v="0"/>
    <x v="0"/>
    <n v="718"/>
    <n v="830"/>
    <n v="740"/>
    <n v="104.6"/>
    <s v="Y"/>
    <n v="736"/>
    <n v="0"/>
  </r>
  <r>
    <n v="42"/>
    <x v="1"/>
    <x v="1"/>
    <n v="2023.4"/>
    <x v="5"/>
    <x v="4"/>
    <n v="746"/>
    <n v="0"/>
    <x v="1"/>
    <n v="732"/>
    <n v="760"/>
    <n v="740"/>
    <n v="100.8"/>
    <s v="Y"/>
    <n v="739"/>
    <n v="0"/>
  </r>
  <r>
    <n v="43"/>
    <x v="1"/>
    <x v="1"/>
    <n v="2024.1"/>
    <x v="5"/>
    <x v="5"/>
    <n v="860"/>
    <n v="0"/>
    <x v="0"/>
    <n v="794"/>
    <n v="926"/>
    <n v="824"/>
    <n v="104.4"/>
    <s v="Y"/>
    <n v="822"/>
    <n v="0"/>
  </r>
  <r>
    <n v="44"/>
    <x v="1"/>
    <x v="1"/>
    <n v="2024.1"/>
    <x v="6"/>
    <x v="5"/>
    <n v="828"/>
    <n v="0"/>
    <x v="1"/>
    <n v="822"/>
    <n v="834"/>
    <n v="824"/>
    <n v="100.5"/>
    <s v="Y"/>
    <n v="823"/>
    <n v="0"/>
  </r>
  <r>
    <n v="45"/>
    <x v="1"/>
    <x v="1"/>
    <n v="2024.2"/>
    <x v="6"/>
    <x v="6"/>
    <n v="732"/>
    <n v="0"/>
    <x v="0"/>
    <n v="701"/>
    <n v="763"/>
    <n v="711"/>
    <n v="103"/>
    <s v="Y"/>
    <n v="708"/>
    <n v="0"/>
  </r>
  <r>
    <n v="46"/>
    <x v="1"/>
    <x v="1"/>
    <n v="2024.2"/>
    <x v="7"/>
    <x v="6"/>
    <n v="715"/>
    <n v="0"/>
    <x v="1"/>
    <n v="708"/>
    <n v="722"/>
    <n v="711"/>
    <n v="100.6"/>
    <s v="Y"/>
    <n v="711"/>
    <n v="0"/>
  </r>
  <r>
    <n v="47"/>
    <x v="1"/>
    <x v="1"/>
    <n v="2024.3"/>
    <x v="7"/>
    <x v="7"/>
    <n v="963"/>
    <n v="0"/>
    <x v="0"/>
    <n v="934"/>
    <n v="992"/>
    <n v="939"/>
    <n v="102.6"/>
    <s v="Y"/>
    <n v="938"/>
    <n v="0"/>
  </r>
  <r>
    <n v="48"/>
    <x v="1"/>
    <x v="1"/>
    <n v="2024.3"/>
    <x v="8"/>
    <x v="7"/>
    <n v="944"/>
    <n v="0"/>
    <x v="1"/>
    <n v="936"/>
    <n v="952"/>
    <n v="939"/>
    <n v="100.5"/>
    <s v="Y"/>
    <n v="939"/>
    <n v="0"/>
  </r>
  <r>
    <n v="49"/>
    <x v="1"/>
    <x v="2"/>
    <n v="2023.4"/>
    <x v="4"/>
    <x v="4"/>
    <n v="388"/>
    <n v="0"/>
    <x v="0"/>
    <n v="372"/>
    <n v="404"/>
    <n v="388"/>
    <n v="100"/>
    <s v="Y"/>
    <n v="364"/>
    <n v="0"/>
  </r>
  <r>
    <n v="50"/>
    <x v="1"/>
    <x v="2"/>
    <n v="2023.4"/>
    <x v="5"/>
    <x v="4"/>
    <n v="391"/>
    <n v="0"/>
    <x v="1"/>
    <n v="376"/>
    <n v="406"/>
    <n v="388"/>
    <n v="100.8"/>
    <s v="Y"/>
    <n v="376"/>
    <n v="0"/>
  </r>
  <r>
    <n v="51"/>
    <x v="1"/>
    <x v="2"/>
    <n v="2024.1"/>
    <x v="5"/>
    <x v="5"/>
    <n v="388"/>
    <n v="0"/>
    <x v="0"/>
    <n v="378"/>
    <n v="398"/>
    <n v="378"/>
    <n v="102.6"/>
    <s v="Y"/>
    <n v="362"/>
    <n v="0"/>
  </r>
  <r>
    <n v="52"/>
    <x v="1"/>
    <x v="2"/>
    <n v="2024.1"/>
    <x v="6"/>
    <x v="5"/>
    <n v="381"/>
    <n v="0"/>
    <x v="1"/>
    <n v="365"/>
    <n v="397"/>
    <n v="378"/>
    <n v="100.8"/>
    <s v="Y"/>
    <n v="367"/>
    <n v="0"/>
  </r>
  <r>
    <n v="53"/>
    <x v="1"/>
    <x v="2"/>
    <n v="2024.2"/>
    <x v="6"/>
    <x v="6"/>
    <n v="457"/>
    <n v="0"/>
    <x v="0"/>
    <n v="445"/>
    <n v="469"/>
    <n v="463"/>
    <n v="98.7"/>
    <s v="Y"/>
    <n v="428"/>
    <n v="0"/>
  </r>
  <r>
    <n v="54"/>
    <x v="1"/>
    <x v="2"/>
    <n v="2024.2"/>
    <x v="7"/>
    <x v="6"/>
    <n v="474"/>
    <n v="0"/>
    <x v="1"/>
    <n v="455"/>
    <n v="493"/>
    <n v="463"/>
    <n v="102.4"/>
    <s v="Y"/>
    <n v="456"/>
    <n v="0"/>
  </r>
  <r>
    <n v="55"/>
    <x v="1"/>
    <x v="2"/>
    <n v="2024.3"/>
    <x v="7"/>
    <x v="7"/>
    <n v="247"/>
    <n v="0"/>
    <x v="0"/>
    <n v="239"/>
    <n v="255"/>
    <n v="247"/>
    <n v="100"/>
    <s v="Y"/>
    <n v="232"/>
    <n v="0"/>
  </r>
  <r>
    <n v="56"/>
    <x v="1"/>
    <x v="2"/>
    <n v="2024.3"/>
    <x v="8"/>
    <x v="7"/>
    <n v="253"/>
    <n v="0"/>
    <x v="1"/>
    <n v="245"/>
    <n v="261"/>
    <n v="247"/>
    <n v="102.4"/>
    <s v="Y"/>
    <n v="243"/>
    <n v="0"/>
  </r>
  <r>
    <n v="57"/>
    <x v="1"/>
    <x v="3"/>
    <n v="2022.4"/>
    <x v="0"/>
    <x v="0"/>
    <n v="7248"/>
    <n v="0"/>
    <x v="0"/>
    <n v="7127"/>
    <n v="7369"/>
    <n v="7658"/>
    <n v="94.6"/>
    <s v="N"/>
    <n v="7662"/>
    <n v="0"/>
  </r>
  <r>
    <n v="58"/>
    <x v="1"/>
    <x v="3"/>
    <n v="2022.4"/>
    <x v="1"/>
    <x v="0"/>
    <n v="7266"/>
    <n v="0"/>
    <x v="1"/>
    <n v="7186"/>
    <n v="7346"/>
    <n v="7658"/>
    <n v="94.9"/>
    <s v="N"/>
    <n v="7670"/>
    <n v="0"/>
  </r>
  <r>
    <n v="59"/>
    <x v="1"/>
    <x v="3"/>
    <n v="2023.1"/>
    <x v="1"/>
    <x v="1"/>
    <n v="6666"/>
    <n v="0"/>
    <x v="0"/>
    <n v="6567"/>
    <n v="6765"/>
    <n v="7085"/>
    <n v="94.1"/>
    <s v="N"/>
    <n v="7104"/>
    <n v="0"/>
  </r>
  <r>
    <n v="60"/>
    <x v="1"/>
    <x v="3"/>
    <n v="2023.1"/>
    <x v="2"/>
    <x v="1"/>
    <n v="6653"/>
    <n v="0"/>
    <x v="1"/>
    <n v="6580"/>
    <n v="6726"/>
    <n v="7085"/>
    <n v="93.9"/>
    <s v="N"/>
    <n v="7101"/>
    <n v="0"/>
  </r>
  <r>
    <n v="61"/>
    <x v="1"/>
    <x v="3"/>
    <n v="2023.2"/>
    <x v="2"/>
    <x v="2"/>
    <n v="6043"/>
    <n v="0"/>
    <x v="0"/>
    <n v="5940"/>
    <n v="6146"/>
    <n v="6552"/>
    <n v="92.2"/>
    <s v="N"/>
    <n v="6567"/>
    <n v="0"/>
  </r>
  <r>
    <n v="62"/>
    <x v="1"/>
    <x v="3"/>
    <n v="2023.2"/>
    <x v="3"/>
    <x v="2"/>
    <n v="6081"/>
    <n v="0"/>
    <x v="1"/>
    <n v="6006"/>
    <n v="6156"/>
    <n v="6552"/>
    <n v="92.8"/>
    <s v="N"/>
    <n v="6564"/>
    <n v="0"/>
  </r>
  <r>
    <n v="63"/>
    <x v="1"/>
    <x v="3"/>
    <n v="2023.3"/>
    <x v="3"/>
    <x v="3"/>
    <n v="6034"/>
    <n v="0"/>
    <x v="0"/>
    <n v="5920"/>
    <n v="6148"/>
    <n v="6524"/>
    <n v="92.5"/>
    <s v="N"/>
    <n v="6541"/>
    <n v="0"/>
  </r>
  <r>
    <n v="64"/>
    <x v="1"/>
    <x v="3"/>
    <n v="2023.3"/>
    <x v="4"/>
    <x v="3"/>
    <n v="6059"/>
    <n v="0"/>
    <x v="1"/>
    <n v="5982"/>
    <n v="6136"/>
    <n v="6524"/>
    <n v="92.9"/>
    <s v="N"/>
    <n v="6538"/>
    <n v="0"/>
  </r>
  <r>
    <n v="65"/>
    <x v="2"/>
    <x v="0"/>
    <n v="2022.4"/>
    <x v="0"/>
    <x v="0"/>
    <n v="9104"/>
    <n v="0"/>
    <x v="0"/>
    <n v="8424"/>
    <n v="9784"/>
    <n v="9693"/>
    <n v="93.9"/>
    <s v="Y"/>
    <n v="6828"/>
    <n v="0"/>
  </r>
  <r>
    <n v="66"/>
    <x v="2"/>
    <x v="0"/>
    <n v="2022.4"/>
    <x v="1"/>
    <x v="0"/>
    <n v="9200"/>
    <n v="0"/>
    <x v="1"/>
    <n v="8844"/>
    <n v="9556"/>
    <n v="9693"/>
    <n v="94.9"/>
    <s v="Y"/>
    <n v="8009"/>
    <n v="0"/>
  </r>
  <r>
    <n v="67"/>
    <x v="2"/>
    <x v="0"/>
    <n v="2023.1"/>
    <x v="1"/>
    <x v="1"/>
    <n v="9957"/>
    <n v="0"/>
    <x v="0"/>
    <n v="9080"/>
    <n v="10834"/>
    <n v="10229"/>
    <n v="97.3"/>
    <s v="Y"/>
    <n v="7487"/>
    <n v="0"/>
  </r>
  <r>
    <n v="68"/>
    <x v="2"/>
    <x v="0"/>
    <n v="2023.1"/>
    <x v="2"/>
    <x v="1"/>
    <n v="10018"/>
    <n v="0"/>
    <x v="1"/>
    <n v="9670"/>
    <n v="10366"/>
    <n v="10229"/>
    <n v="97.9"/>
    <s v="Y"/>
    <n v="8723"/>
    <n v="0"/>
  </r>
  <r>
    <n v="69"/>
    <x v="2"/>
    <x v="0"/>
    <n v="2023.2"/>
    <x v="2"/>
    <x v="2"/>
    <n v="8881"/>
    <n v="0"/>
    <x v="0"/>
    <n v="8157"/>
    <n v="9605"/>
    <n v="9447"/>
    <n v="94"/>
    <s v="Y"/>
    <n v="6694"/>
    <n v="0"/>
  </r>
  <r>
    <n v="70"/>
    <x v="2"/>
    <x v="0"/>
    <n v="2023.2"/>
    <x v="3"/>
    <x v="2"/>
    <n v="9231"/>
    <n v="0"/>
    <x v="1"/>
    <n v="8896"/>
    <n v="9566"/>
    <n v="9447"/>
    <n v="97.7"/>
    <s v="Y"/>
    <n v="8008"/>
    <n v="0"/>
  </r>
  <r>
    <n v="71"/>
    <x v="2"/>
    <x v="0"/>
    <n v="2023.3"/>
    <x v="3"/>
    <x v="3"/>
    <n v="9882"/>
    <n v="0"/>
    <x v="0"/>
    <n v="9030"/>
    <n v="10734"/>
    <n v="9909"/>
    <n v="99.7"/>
    <s v="Y"/>
    <n v="7418"/>
    <n v="0"/>
  </r>
  <r>
    <n v="72"/>
    <x v="2"/>
    <x v="0"/>
    <n v="2023.3"/>
    <x v="4"/>
    <x v="3"/>
    <n v="10062"/>
    <n v="0"/>
    <x v="1"/>
    <n v="9743"/>
    <n v="10381"/>
    <n v="9909"/>
    <n v="101.5"/>
    <s v="Y"/>
    <n v="8699"/>
    <n v="0"/>
  </r>
  <r>
    <n v="73"/>
    <x v="2"/>
    <x v="1"/>
    <n v="2023.4"/>
    <x v="4"/>
    <x v="4"/>
    <n v="10148"/>
    <n v="10409"/>
    <x v="0"/>
    <n v="6635"/>
    <n v="13661"/>
    <n v="9685"/>
    <n v="104.8"/>
    <s v="Y"/>
    <n v="8708"/>
    <n v="107.5"/>
  </r>
  <r>
    <n v="74"/>
    <x v="2"/>
    <x v="1"/>
    <n v="2023.4"/>
    <x v="5"/>
    <x v="4"/>
    <n v="9956"/>
    <n v="0"/>
    <x v="1"/>
    <n v="9299"/>
    <n v="10613"/>
    <n v="9685"/>
    <n v="102.8"/>
    <s v="Y"/>
    <n v="9537"/>
    <n v="0"/>
  </r>
  <r>
    <n v="75"/>
    <x v="2"/>
    <x v="1"/>
    <n v="2024.1"/>
    <x v="5"/>
    <x v="5"/>
    <n v="9462"/>
    <n v="9803"/>
    <x v="0"/>
    <n v="6417"/>
    <n v="12507"/>
    <n v="8826"/>
    <n v="107.2"/>
    <s v="Y"/>
    <n v="8004"/>
    <n v="111.1"/>
  </r>
  <r>
    <n v="76"/>
    <x v="2"/>
    <x v="1"/>
    <n v="2024.1"/>
    <x v="6"/>
    <x v="5"/>
    <n v="9004"/>
    <n v="0"/>
    <x v="1"/>
    <n v="8434"/>
    <n v="9574"/>
    <n v="8826"/>
    <n v="102"/>
    <s v="Y"/>
    <n v="8607"/>
    <n v="0"/>
  </r>
  <r>
    <n v="77"/>
    <x v="2"/>
    <x v="1"/>
    <n v="2024.2"/>
    <x v="6"/>
    <x v="6"/>
    <n v="10365"/>
    <n v="10721"/>
    <x v="0"/>
    <n v="7171"/>
    <n v="13559"/>
    <n v="9401"/>
    <n v="110.3"/>
    <s v="Y"/>
    <n v="8677"/>
    <n v="114"/>
  </r>
  <r>
    <n v="78"/>
    <x v="2"/>
    <x v="1"/>
    <n v="2024.2"/>
    <x v="7"/>
    <x v="6"/>
    <n v="9727"/>
    <n v="0"/>
    <x v="1"/>
    <n v="9118"/>
    <n v="10336"/>
    <n v="9401"/>
    <n v="103.5"/>
    <s v="Y"/>
    <n v="9294"/>
    <n v="0"/>
  </r>
  <r>
    <n v="79"/>
    <x v="2"/>
    <x v="1"/>
    <n v="2024.3"/>
    <x v="7"/>
    <x v="7"/>
    <n v="19395"/>
    <n v="20054"/>
    <x v="0"/>
    <n v="13513"/>
    <n v="25277"/>
    <n v="17168"/>
    <n v="113"/>
    <s v="Y"/>
    <n v="16193"/>
    <n v="116.8"/>
  </r>
  <r>
    <n v="80"/>
    <x v="2"/>
    <x v="1"/>
    <n v="2024.3"/>
    <x v="8"/>
    <x v="7"/>
    <n v="17799"/>
    <n v="0"/>
    <x v="1"/>
    <n v="16636"/>
    <n v="18962"/>
    <n v="17168"/>
    <n v="103.7"/>
    <s v="Y"/>
    <n v="17021"/>
    <n v="0"/>
  </r>
  <r>
    <n v="81"/>
    <x v="2"/>
    <x v="2"/>
    <n v="2023.4"/>
    <x v="4"/>
    <x v="4"/>
    <n v="6396"/>
    <n v="0"/>
    <x v="0"/>
    <n v="6180"/>
    <n v="6612"/>
    <n v="6238"/>
    <n v="102.5"/>
    <s v="Y"/>
    <n v="5907"/>
    <n v="0"/>
  </r>
  <r>
    <n v="82"/>
    <x v="2"/>
    <x v="2"/>
    <n v="2023.4"/>
    <x v="5"/>
    <x v="4"/>
    <n v="6347"/>
    <n v="0"/>
    <x v="1"/>
    <n v="6207"/>
    <n v="6487"/>
    <n v="6238"/>
    <n v="101.7"/>
    <s v="Y"/>
    <n v="6141"/>
    <n v="0"/>
  </r>
  <r>
    <n v="83"/>
    <x v="2"/>
    <x v="2"/>
    <n v="2024.1"/>
    <x v="5"/>
    <x v="5"/>
    <n v="7215"/>
    <n v="0"/>
    <x v="0"/>
    <n v="6904"/>
    <n v="7526"/>
    <n v="6917"/>
    <n v="104.3"/>
    <s v="Y"/>
    <n v="6668"/>
    <n v="0"/>
  </r>
  <r>
    <n v="84"/>
    <x v="2"/>
    <x v="2"/>
    <n v="2024.1"/>
    <x v="6"/>
    <x v="5"/>
    <n v="7046"/>
    <n v="0"/>
    <x v="1"/>
    <n v="6902"/>
    <n v="7190"/>
    <n v="6917"/>
    <n v="101.9"/>
    <s v="Y"/>
    <n v="6819"/>
    <n v="0"/>
  </r>
  <r>
    <n v="85"/>
    <x v="2"/>
    <x v="2"/>
    <n v="2024.2"/>
    <x v="6"/>
    <x v="6"/>
    <n v="8126"/>
    <n v="0"/>
    <x v="0"/>
    <n v="7783"/>
    <n v="8469"/>
    <n v="8031"/>
    <n v="101.2"/>
    <s v="Y"/>
    <n v="7519"/>
    <n v="0"/>
  </r>
  <r>
    <n v="86"/>
    <x v="2"/>
    <x v="2"/>
    <n v="2024.2"/>
    <x v="7"/>
    <x v="6"/>
    <n v="8106"/>
    <n v="0"/>
    <x v="1"/>
    <n v="7926"/>
    <n v="8286"/>
    <n v="8031"/>
    <n v="100.9"/>
    <s v="Y"/>
    <n v="7845"/>
    <n v="0"/>
  </r>
  <r>
    <n v="87"/>
    <x v="2"/>
    <x v="2"/>
    <n v="2024.3"/>
    <x v="7"/>
    <x v="7"/>
    <n v="9807"/>
    <n v="0"/>
    <x v="0"/>
    <n v="9328"/>
    <n v="10286"/>
    <n v="9483"/>
    <n v="103.4"/>
    <s v="Y"/>
    <n v="9089"/>
    <n v="0"/>
  </r>
  <r>
    <n v="88"/>
    <x v="2"/>
    <x v="2"/>
    <n v="2024.3"/>
    <x v="8"/>
    <x v="7"/>
    <n v="9669"/>
    <n v="0"/>
    <x v="1"/>
    <n v="9426"/>
    <n v="9912"/>
    <n v="9483"/>
    <n v="102"/>
    <s v="Y"/>
    <n v="9362"/>
    <n v="0"/>
  </r>
  <r>
    <n v="89"/>
    <x v="2"/>
    <x v="3"/>
    <n v="2022.4"/>
    <x v="0"/>
    <x v="0"/>
    <n v="120373"/>
    <n v="0"/>
    <x v="0"/>
    <n v="118203"/>
    <n v="122543"/>
    <n v="128480"/>
    <n v="93.7"/>
    <s v="N"/>
    <n v="123087"/>
    <n v="0"/>
  </r>
  <r>
    <n v="90"/>
    <x v="2"/>
    <x v="3"/>
    <n v="2022.4"/>
    <x v="1"/>
    <x v="0"/>
    <n v="127712"/>
    <n v="0"/>
    <x v="1"/>
    <n v="126837"/>
    <n v="128587"/>
    <n v="128480"/>
    <n v="99.4"/>
    <s v="N"/>
    <n v="129599"/>
    <n v="0"/>
  </r>
  <r>
    <n v="91"/>
    <x v="2"/>
    <x v="3"/>
    <n v="2023.1"/>
    <x v="1"/>
    <x v="1"/>
    <n v="117568"/>
    <n v="0"/>
    <x v="0"/>
    <n v="116051"/>
    <n v="119085"/>
    <n v="120087"/>
    <n v="97.9"/>
    <s v="N"/>
    <n v="121401"/>
    <n v="0"/>
  </r>
  <r>
    <n v="92"/>
    <x v="2"/>
    <x v="3"/>
    <n v="2023.1"/>
    <x v="2"/>
    <x v="1"/>
    <n v="120116"/>
    <n v="0"/>
    <x v="1"/>
    <n v="119369"/>
    <n v="120863"/>
    <n v="120087"/>
    <n v="100"/>
    <s v="N"/>
    <n v="122546"/>
    <n v="0"/>
  </r>
  <r>
    <n v="93"/>
    <x v="2"/>
    <x v="3"/>
    <n v="2023.2"/>
    <x v="2"/>
    <x v="2"/>
    <n v="111771"/>
    <n v="0"/>
    <x v="0"/>
    <n v="110229"/>
    <n v="113313"/>
    <n v="112174"/>
    <n v="99.6"/>
    <s v="Y"/>
    <n v="115004"/>
    <n v="0"/>
  </r>
  <r>
    <n v="94"/>
    <x v="2"/>
    <x v="3"/>
    <n v="2023.2"/>
    <x v="3"/>
    <x v="2"/>
    <n v="113345"/>
    <n v="0"/>
    <x v="1"/>
    <n v="112407"/>
    <n v="114283"/>
    <n v="112174"/>
    <n v="101"/>
    <s v="Y"/>
    <n v="115320"/>
    <n v="0"/>
  </r>
  <r>
    <n v="95"/>
    <x v="2"/>
    <x v="3"/>
    <n v="2023.3"/>
    <x v="3"/>
    <x v="3"/>
    <n v="115468"/>
    <n v="0"/>
    <x v="0"/>
    <n v="111470"/>
    <n v="119466"/>
    <n v="114868"/>
    <n v="100.5"/>
    <s v="Y"/>
    <n v="116937"/>
    <n v="0"/>
  </r>
  <r>
    <n v="96"/>
    <x v="2"/>
    <x v="3"/>
    <n v="2023.3"/>
    <x v="4"/>
    <x v="3"/>
    <n v="116782"/>
    <n v="0"/>
    <x v="1"/>
    <n v="115262"/>
    <n v="118302"/>
    <n v="114868"/>
    <n v="101.7"/>
    <s v="Y"/>
    <n v="117979"/>
    <n v="0"/>
  </r>
  <r>
    <n v="97"/>
    <x v="3"/>
    <x v="0"/>
    <n v="2022.4"/>
    <x v="0"/>
    <x v="0"/>
    <n v="408"/>
    <n v="0"/>
    <x v="0"/>
    <n v="290"/>
    <n v="526"/>
    <n v="392"/>
    <n v="104.1"/>
    <s v="Y"/>
    <n v="320"/>
    <n v="0"/>
  </r>
  <r>
    <n v="98"/>
    <x v="3"/>
    <x v="0"/>
    <n v="2022.4"/>
    <x v="1"/>
    <x v="0"/>
    <n v="409"/>
    <n v="0"/>
    <x v="1"/>
    <n v="362"/>
    <n v="456"/>
    <n v="392"/>
    <n v="104.3"/>
    <s v="Y"/>
    <n v="367"/>
    <n v="0"/>
  </r>
  <r>
    <n v="99"/>
    <x v="3"/>
    <x v="0"/>
    <n v="2023.1"/>
    <x v="1"/>
    <x v="1"/>
    <n v="389.77384269999999"/>
    <n v="378"/>
    <x v="0"/>
    <n v="282"/>
    <n v="497"/>
    <n v="333"/>
    <n v="117"/>
    <s v="Y"/>
    <n v="293"/>
    <n v="113.5"/>
  </r>
  <r>
    <n v="100"/>
    <x v="3"/>
    <x v="0"/>
    <n v="2023.1"/>
    <x v="2"/>
    <x v="1"/>
    <n v="352"/>
    <n v="0"/>
    <x v="1"/>
    <n v="310"/>
    <n v="394"/>
    <n v="333"/>
    <n v="105.7"/>
    <s v="Y"/>
    <n v="313"/>
    <n v="0"/>
  </r>
  <r>
    <n v="101"/>
    <x v="3"/>
    <x v="0"/>
    <n v="2023.2"/>
    <x v="2"/>
    <x v="2"/>
    <n v="368"/>
    <n v="0"/>
    <x v="0"/>
    <n v="263"/>
    <n v="473"/>
    <n v="318"/>
    <n v="115.7"/>
    <s v="Y"/>
    <n v="280"/>
    <n v="0"/>
  </r>
  <r>
    <n v="102"/>
    <x v="3"/>
    <x v="0"/>
    <n v="2023.2"/>
    <x v="3"/>
    <x v="2"/>
    <n v="331"/>
    <n v="0"/>
    <x v="1"/>
    <n v="293"/>
    <n v="369"/>
    <n v="318"/>
    <n v="104.1"/>
    <s v="Y"/>
    <n v="293"/>
    <n v="0"/>
  </r>
  <r>
    <n v="103"/>
    <x v="3"/>
    <x v="0"/>
    <n v="2023.3"/>
    <x v="3"/>
    <x v="3"/>
    <n v="330.93270819999998"/>
    <n v="342"/>
    <x v="0"/>
    <n v="242"/>
    <n v="420"/>
    <n v="320"/>
    <n v="103.4"/>
    <s v="Y"/>
    <n v="256"/>
    <n v="106.9"/>
  </r>
  <r>
    <n v="104"/>
    <x v="3"/>
    <x v="0"/>
    <n v="2023.3"/>
    <x v="4"/>
    <x v="3"/>
    <n v="325"/>
    <n v="0"/>
    <x v="1"/>
    <n v="289"/>
    <n v="361"/>
    <n v="320"/>
    <n v="101.6"/>
    <s v="Y"/>
    <n v="287"/>
    <n v="0"/>
  </r>
  <r>
    <n v="105"/>
    <x v="3"/>
    <x v="1"/>
    <n v="2023.4"/>
    <x v="4"/>
    <x v="4"/>
    <n v="521"/>
    <n v="0"/>
    <x v="0"/>
    <n v="497"/>
    <n v="545"/>
    <n v="518"/>
    <n v="100.6"/>
    <s v="Y"/>
    <n v="511"/>
    <n v="0"/>
  </r>
  <r>
    <n v="106"/>
    <x v="3"/>
    <x v="1"/>
    <n v="2023.4"/>
    <x v="5"/>
    <x v="4"/>
    <n v="518"/>
    <n v="0"/>
    <x v="1"/>
    <n v="515"/>
    <n v="521"/>
    <n v="518"/>
    <n v="100"/>
    <s v="Y"/>
    <n v="516"/>
    <n v="0"/>
  </r>
  <r>
    <n v="107"/>
    <x v="3"/>
    <x v="1"/>
    <n v="2024.1"/>
    <x v="5"/>
    <x v="5"/>
    <n v="418"/>
    <n v="0"/>
    <x v="0"/>
    <n v="400"/>
    <n v="436"/>
    <n v="418"/>
    <n v="100"/>
    <s v="Y"/>
    <n v="409"/>
    <n v="0"/>
  </r>
  <r>
    <n v="108"/>
    <x v="3"/>
    <x v="1"/>
    <n v="2024.1"/>
    <x v="6"/>
    <x v="5"/>
    <n v="419"/>
    <n v="0"/>
    <x v="1"/>
    <n v="416"/>
    <n v="422"/>
    <n v="418"/>
    <n v="100.2"/>
    <s v="Y"/>
    <n v="417"/>
    <n v="0"/>
  </r>
  <r>
    <n v="109"/>
    <x v="3"/>
    <x v="1"/>
    <n v="2024.2"/>
    <x v="6"/>
    <x v="6"/>
    <n v="296"/>
    <n v="0"/>
    <x v="0"/>
    <n v="283"/>
    <n v="309"/>
    <n v="302"/>
    <n v="98"/>
    <s v="Y"/>
    <n v="290"/>
    <n v="0"/>
  </r>
  <r>
    <n v="110"/>
    <x v="3"/>
    <x v="1"/>
    <n v="2024.2"/>
    <x v="7"/>
    <x v="6"/>
    <n v="295"/>
    <n v="0"/>
    <x v="1"/>
    <n v="293"/>
    <n v="297"/>
    <n v="302"/>
    <n v="97.7"/>
    <s v="Y"/>
    <n v="294"/>
    <n v="0"/>
  </r>
  <r>
    <n v="111"/>
    <x v="3"/>
    <x v="1"/>
    <n v="2024.3"/>
    <x v="7"/>
    <x v="7"/>
    <n v="728"/>
    <n v="0"/>
    <x v="0"/>
    <n v="645"/>
    <n v="811"/>
    <n v="798"/>
    <n v="91.2"/>
    <s v="Y"/>
    <n v="704"/>
    <n v="0"/>
  </r>
  <r>
    <n v="112"/>
    <x v="3"/>
    <x v="1"/>
    <n v="2024.3"/>
    <x v="8"/>
    <x v="7"/>
    <n v="761"/>
    <n v="0"/>
    <x v="1"/>
    <n v="755"/>
    <n v="767"/>
    <n v="798"/>
    <n v="95.4"/>
    <s v="Y"/>
    <n v="758"/>
    <n v="0"/>
  </r>
  <r>
    <n v="113"/>
    <x v="3"/>
    <x v="2"/>
    <n v="2023.4"/>
    <x v="4"/>
    <x v="4"/>
    <n v="186"/>
    <n v="0"/>
    <x v="0"/>
    <n v="168"/>
    <n v="204"/>
    <n v="178"/>
    <n v="104.5"/>
    <s v="Y"/>
    <n v="174"/>
    <n v="0"/>
  </r>
  <r>
    <n v="114"/>
    <x v="3"/>
    <x v="2"/>
    <n v="2023.4"/>
    <x v="5"/>
    <x v="4"/>
    <n v="182"/>
    <n v="0"/>
    <x v="1"/>
    <n v="172"/>
    <n v="192"/>
    <n v="178"/>
    <n v="102.2"/>
    <s v="Y"/>
    <n v="177"/>
    <n v="0"/>
  </r>
  <r>
    <n v="115"/>
    <x v="3"/>
    <x v="2"/>
    <n v="2024.1"/>
    <x v="5"/>
    <x v="5"/>
    <n v="203"/>
    <n v="0"/>
    <x v="0"/>
    <n v="182"/>
    <n v="224"/>
    <n v="206"/>
    <n v="98.5"/>
    <s v="Y"/>
    <n v="191"/>
    <n v="0"/>
  </r>
  <r>
    <n v="116"/>
    <x v="3"/>
    <x v="2"/>
    <n v="2024.1"/>
    <x v="6"/>
    <x v="5"/>
    <n v="207"/>
    <n v="0"/>
    <x v="1"/>
    <n v="196"/>
    <n v="218"/>
    <n v="206"/>
    <n v="100.5"/>
    <s v="Y"/>
    <n v="201"/>
    <n v="0"/>
  </r>
  <r>
    <n v="117"/>
    <x v="3"/>
    <x v="2"/>
    <n v="2024.2"/>
    <x v="6"/>
    <x v="6"/>
    <n v="412"/>
    <n v="0"/>
    <x v="0"/>
    <n v="369"/>
    <n v="455"/>
    <n v="405"/>
    <n v="101.7"/>
    <s v="Y"/>
    <n v="386"/>
    <n v="0"/>
  </r>
  <r>
    <n v="118"/>
    <x v="3"/>
    <x v="2"/>
    <n v="2024.2"/>
    <x v="7"/>
    <x v="6"/>
    <n v="416"/>
    <n v="0"/>
    <x v="1"/>
    <n v="393"/>
    <n v="439"/>
    <n v="405"/>
    <n v="102.7"/>
    <s v="Y"/>
    <n v="404"/>
    <n v="0"/>
  </r>
  <r>
    <n v="119"/>
    <x v="3"/>
    <x v="2"/>
    <n v="2024.3"/>
    <x v="7"/>
    <x v="7"/>
    <n v="203"/>
    <n v="0"/>
    <x v="0"/>
    <n v="184"/>
    <n v="222"/>
    <n v="198"/>
    <n v="102.5"/>
    <s v="Y"/>
    <n v="192"/>
    <n v="0"/>
  </r>
  <r>
    <n v="120"/>
    <x v="3"/>
    <x v="2"/>
    <n v="2024.3"/>
    <x v="8"/>
    <x v="7"/>
    <n v="201"/>
    <n v="0"/>
    <x v="1"/>
    <n v="186"/>
    <n v="216"/>
    <n v="198"/>
    <n v="101.5"/>
    <s v="Y"/>
    <n v="195"/>
    <n v="0"/>
  </r>
  <r>
    <n v="121"/>
    <x v="3"/>
    <x v="3"/>
    <n v="2022.4"/>
    <x v="0"/>
    <x v="0"/>
    <n v="3818"/>
    <n v="0"/>
    <x v="0"/>
    <n v="3689"/>
    <n v="3947"/>
    <n v="3805"/>
    <n v="100.3"/>
    <s v="Y"/>
    <n v="3976"/>
    <n v="0"/>
  </r>
  <r>
    <n v="122"/>
    <x v="3"/>
    <x v="3"/>
    <n v="2022.4"/>
    <x v="1"/>
    <x v="0"/>
    <n v="3803"/>
    <n v="0"/>
    <x v="1"/>
    <n v="3748"/>
    <n v="3858"/>
    <n v="3805"/>
    <n v="99.9"/>
    <s v="Y"/>
    <n v="3890"/>
    <n v="0"/>
  </r>
  <r>
    <n v="123"/>
    <x v="3"/>
    <x v="3"/>
    <n v="2023.1"/>
    <x v="1"/>
    <x v="1"/>
    <n v="3533.2261573000001"/>
    <n v="3545"/>
    <x v="0"/>
    <n v="3411"/>
    <n v="3655"/>
    <n v="3589"/>
    <n v="98.4"/>
    <s v="Y"/>
    <n v="3726"/>
    <n v="98.8"/>
  </r>
  <r>
    <n v="124"/>
    <x v="3"/>
    <x v="3"/>
    <n v="2023.1"/>
    <x v="2"/>
    <x v="1"/>
    <n v="3587"/>
    <n v="0"/>
    <x v="1"/>
    <n v="3534"/>
    <n v="3640"/>
    <n v="3589"/>
    <n v="99.9"/>
    <s v="Y"/>
    <n v="3677"/>
    <n v="0"/>
  </r>
  <r>
    <n v="125"/>
    <x v="3"/>
    <x v="3"/>
    <n v="2023.2"/>
    <x v="2"/>
    <x v="2"/>
    <n v="3109"/>
    <n v="0"/>
    <x v="0"/>
    <n v="2986"/>
    <n v="3232"/>
    <n v="3163"/>
    <n v="98.3"/>
    <s v="Y"/>
    <n v="3311"/>
    <n v="0"/>
  </r>
  <r>
    <n v="126"/>
    <x v="3"/>
    <x v="3"/>
    <n v="2023.2"/>
    <x v="3"/>
    <x v="2"/>
    <n v="3184"/>
    <n v="0"/>
    <x v="1"/>
    <n v="3132"/>
    <n v="3236"/>
    <n v="3163"/>
    <n v="100.7"/>
    <s v="Y"/>
    <n v="3279"/>
    <n v="0"/>
  </r>
  <r>
    <n v="127"/>
    <x v="3"/>
    <x v="3"/>
    <n v="2023.3"/>
    <x v="3"/>
    <x v="3"/>
    <n v="3520.0672918"/>
    <n v="3509"/>
    <x v="0"/>
    <n v="3410"/>
    <n v="3630"/>
    <n v="3611"/>
    <n v="97.5"/>
    <s v="Y"/>
    <n v="3687"/>
    <n v="97.2"/>
  </r>
  <r>
    <n v="128"/>
    <x v="3"/>
    <x v="3"/>
    <n v="2023.3"/>
    <x v="4"/>
    <x v="3"/>
    <n v="3648"/>
    <n v="0"/>
    <x v="1"/>
    <n v="3600"/>
    <n v="3696"/>
    <n v="3611"/>
    <n v="101"/>
    <s v="Y"/>
    <n v="3732"/>
    <n v="0"/>
  </r>
  <r>
    <n v="129"/>
    <x v="4"/>
    <x v="0"/>
    <n v="2022.4"/>
    <x v="0"/>
    <x v="0"/>
    <n v="8220"/>
    <n v="0"/>
    <x v="0"/>
    <n v="7639"/>
    <n v="8801"/>
    <n v="8614"/>
    <n v="95.4"/>
    <s v="Y"/>
    <n v="7171"/>
    <n v="0"/>
  </r>
  <r>
    <n v="130"/>
    <x v="4"/>
    <x v="0"/>
    <n v="2022.4"/>
    <x v="1"/>
    <x v="0"/>
    <n v="8300"/>
    <n v="0"/>
    <x v="1"/>
    <n v="8130"/>
    <n v="8470"/>
    <n v="8614"/>
    <n v="96.4"/>
    <s v="Y"/>
    <n v="7852"/>
    <n v="0"/>
  </r>
  <r>
    <n v="131"/>
    <x v="4"/>
    <x v="0"/>
    <n v="2023.1"/>
    <x v="1"/>
    <x v="1"/>
    <n v="7742"/>
    <n v="0"/>
    <x v="0"/>
    <n v="7237"/>
    <n v="8247"/>
    <n v="8825"/>
    <n v="87.7"/>
    <s v="N"/>
    <n v="6795"/>
    <n v="0"/>
  </r>
  <r>
    <n v="132"/>
    <x v="4"/>
    <x v="0"/>
    <n v="2023.1"/>
    <x v="2"/>
    <x v="1"/>
    <n v="8323"/>
    <n v="0"/>
    <x v="1"/>
    <n v="8180"/>
    <n v="8466"/>
    <n v="8825"/>
    <n v="94.3"/>
    <s v="N"/>
    <n v="7876"/>
    <n v="0"/>
  </r>
  <r>
    <n v="133"/>
    <x v="4"/>
    <x v="0"/>
    <n v="2023.2"/>
    <x v="2"/>
    <x v="2"/>
    <n v="6901"/>
    <n v="0"/>
    <x v="0"/>
    <n v="6469"/>
    <n v="7333"/>
    <n v="8387"/>
    <n v="82.3"/>
    <s v="N"/>
    <n v="6060"/>
    <n v="0"/>
  </r>
  <r>
    <n v="134"/>
    <x v="4"/>
    <x v="0"/>
    <n v="2023.2"/>
    <x v="3"/>
    <x v="2"/>
    <n v="7879"/>
    <n v="0"/>
    <x v="1"/>
    <n v="7748"/>
    <n v="8010"/>
    <n v="8387"/>
    <n v="93.9"/>
    <s v="N"/>
    <n v="7456"/>
    <n v="0"/>
  </r>
  <r>
    <n v="135"/>
    <x v="4"/>
    <x v="0"/>
    <n v="2023.3"/>
    <x v="3"/>
    <x v="3"/>
    <n v="7558"/>
    <n v="0"/>
    <x v="0"/>
    <n v="7045"/>
    <n v="8071"/>
    <n v="8444"/>
    <n v="89.5"/>
    <s v="N"/>
    <n v="6620"/>
    <n v="0"/>
  </r>
  <r>
    <n v="136"/>
    <x v="4"/>
    <x v="0"/>
    <n v="2023.3"/>
    <x v="4"/>
    <x v="3"/>
    <n v="8204"/>
    <n v="0"/>
    <x v="1"/>
    <n v="8067"/>
    <n v="8341"/>
    <n v="8444"/>
    <n v="97.2"/>
    <s v="N"/>
    <n v="7761"/>
    <n v="0"/>
  </r>
  <r>
    <n v="137"/>
    <x v="4"/>
    <x v="1"/>
    <n v="2023.4"/>
    <x v="4"/>
    <x v="4"/>
    <n v="10625"/>
    <n v="0"/>
    <x v="0"/>
    <n v="8832"/>
    <n v="12418"/>
    <n v="10113"/>
    <n v="105.1"/>
    <s v="Y"/>
    <n v="9663"/>
    <n v="0"/>
  </r>
  <r>
    <n v="138"/>
    <x v="4"/>
    <x v="1"/>
    <n v="2023.4"/>
    <x v="5"/>
    <x v="4"/>
    <n v="10247"/>
    <n v="0"/>
    <x v="1"/>
    <n v="9989"/>
    <n v="10505"/>
    <n v="10113"/>
    <n v="101.3"/>
    <s v="Y"/>
    <n v="10076"/>
    <n v="0"/>
  </r>
  <r>
    <n v="139"/>
    <x v="4"/>
    <x v="1"/>
    <n v="2024.1"/>
    <x v="5"/>
    <x v="5"/>
    <n v="11042"/>
    <n v="0"/>
    <x v="0"/>
    <n v="9378"/>
    <n v="12706"/>
    <n v="10295"/>
    <n v="107.3"/>
    <s v="Y"/>
    <n v="9957"/>
    <n v="0"/>
  </r>
  <r>
    <n v="140"/>
    <x v="4"/>
    <x v="1"/>
    <n v="2024.1"/>
    <x v="6"/>
    <x v="5"/>
    <n v="10435"/>
    <n v="0"/>
    <x v="1"/>
    <n v="10187"/>
    <n v="10683"/>
    <n v="10295"/>
    <n v="101.4"/>
    <s v="Y"/>
    <n v="10254"/>
    <n v="0"/>
  </r>
  <r>
    <n v="141"/>
    <x v="4"/>
    <x v="1"/>
    <n v="2024.2"/>
    <x v="6"/>
    <x v="6"/>
    <n v="9445"/>
    <n v="0"/>
    <x v="0"/>
    <n v="8072"/>
    <n v="10818"/>
    <n v="8903"/>
    <n v="106.1"/>
    <s v="Y"/>
    <n v="8496"/>
    <n v="0"/>
  </r>
  <r>
    <n v="142"/>
    <x v="4"/>
    <x v="1"/>
    <n v="2024.2"/>
    <x v="7"/>
    <x v="6"/>
    <n v="9014"/>
    <n v="0"/>
    <x v="1"/>
    <n v="8792"/>
    <n v="9236"/>
    <n v="8903"/>
    <n v="101.2"/>
    <s v="Y"/>
    <n v="8860"/>
    <n v="0"/>
  </r>
  <r>
    <n v="143"/>
    <x v="4"/>
    <x v="1"/>
    <n v="2024.3"/>
    <x v="7"/>
    <x v="7"/>
    <n v="15314"/>
    <n v="0"/>
    <x v="0"/>
    <n v="13082"/>
    <n v="17546"/>
    <n v="14369"/>
    <n v="106.6"/>
    <s v="Y"/>
    <n v="13777"/>
    <n v="0"/>
  </r>
  <r>
    <n v="144"/>
    <x v="4"/>
    <x v="1"/>
    <n v="2024.3"/>
    <x v="8"/>
    <x v="7"/>
    <n v="14556"/>
    <n v="0"/>
    <x v="1"/>
    <n v="14170"/>
    <n v="14942"/>
    <n v="14369"/>
    <n v="101.3"/>
    <s v="Y"/>
    <n v="14316"/>
    <n v="0"/>
  </r>
  <r>
    <n v="145"/>
    <x v="4"/>
    <x v="2"/>
    <n v="2023.4"/>
    <x v="4"/>
    <x v="4"/>
    <n v="5938"/>
    <n v="0"/>
    <x v="0"/>
    <n v="5838"/>
    <n v="6038"/>
    <n v="6061"/>
    <n v="98"/>
    <s v="N"/>
    <n v="5619"/>
    <n v="0"/>
  </r>
  <r>
    <n v="146"/>
    <x v="4"/>
    <x v="2"/>
    <n v="2023.4"/>
    <x v="5"/>
    <x v="4"/>
    <n v="6051"/>
    <n v="0"/>
    <x v="1"/>
    <n v="5998"/>
    <n v="6104"/>
    <n v="6061"/>
    <n v="99.8"/>
    <s v="N"/>
    <n v="5911"/>
    <n v="0"/>
  </r>
  <r>
    <n v="147"/>
    <x v="4"/>
    <x v="2"/>
    <n v="2024.1"/>
    <x v="5"/>
    <x v="5"/>
    <n v="6181"/>
    <n v="0"/>
    <x v="0"/>
    <n v="6069"/>
    <n v="6293"/>
    <n v="6191"/>
    <n v="99.8"/>
    <s v="Y"/>
    <n v="5845"/>
    <n v="0"/>
  </r>
  <r>
    <n v="148"/>
    <x v="4"/>
    <x v="2"/>
    <n v="2024.1"/>
    <x v="6"/>
    <x v="5"/>
    <n v="6227"/>
    <n v="0"/>
    <x v="1"/>
    <n v="6177"/>
    <n v="6277"/>
    <n v="6191"/>
    <n v="100.6"/>
    <s v="Y"/>
    <n v="6072"/>
    <n v="0"/>
  </r>
  <r>
    <n v="149"/>
    <x v="4"/>
    <x v="2"/>
    <n v="2024.2"/>
    <x v="6"/>
    <x v="6"/>
    <n v="7617"/>
    <n v="0"/>
    <x v="0"/>
    <n v="7474"/>
    <n v="7760"/>
    <n v="7488"/>
    <n v="101.7"/>
    <s v="Y"/>
    <n v="7176"/>
    <n v="0"/>
  </r>
  <r>
    <n v="150"/>
    <x v="4"/>
    <x v="2"/>
    <n v="2024.2"/>
    <x v="7"/>
    <x v="6"/>
    <n v="7572"/>
    <n v="0"/>
    <x v="1"/>
    <n v="7514"/>
    <n v="7630"/>
    <n v="7488"/>
    <n v="101.1"/>
    <s v="Y"/>
    <n v="7372"/>
    <n v="0"/>
  </r>
  <r>
    <n v="151"/>
    <x v="4"/>
    <x v="2"/>
    <n v="2024.3"/>
    <x v="7"/>
    <x v="7"/>
    <n v="5898"/>
    <n v="0"/>
    <x v="0"/>
    <n v="5776"/>
    <n v="6020"/>
    <n v="5840"/>
    <n v="101"/>
    <s v="Y"/>
    <n v="5549"/>
    <n v="0"/>
  </r>
  <r>
    <n v="152"/>
    <x v="4"/>
    <x v="2"/>
    <n v="2024.3"/>
    <x v="8"/>
    <x v="7"/>
    <n v="5907"/>
    <n v="0"/>
    <x v="1"/>
    <n v="5869"/>
    <n v="5945"/>
    <n v="5840"/>
    <n v="101.1"/>
    <s v="Y"/>
    <n v="5741"/>
    <n v="0"/>
  </r>
  <r>
    <n v="153"/>
    <x v="4"/>
    <x v="3"/>
    <n v="2022.4"/>
    <x v="0"/>
    <x v="0"/>
    <n v="99750"/>
    <n v="0"/>
    <x v="0"/>
    <n v="98695"/>
    <n v="100805"/>
    <n v="103230"/>
    <n v="96.6"/>
    <s v="N"/>
    <n v="100489"/>
    <n v="0"/>
  </r>
  <r>
    <n v="154"/>
    <x v="4"/>
    <x v="3"/>
    <n v="2022.4"/>
    <x v="1"/>
    <x v="0"/>
    <n v="103419"/>
    <n v="0"/>
    <x v="1"/>
    <n v="103120"/>
    <n v="103718"/>
    <n v="103230"/>
    <n v="100.2"/>
    <s v="N"/>
    <n v="103921"/>
    <n v="0"/>
  </r>
  <r>
    <n v="155"/>
    <x v="4"/>
    <x v="3"/>
    <n v="2023.1"/>
    <x v="1"/>
    <x v="1"/>
    <n v="98626"/>
    <n v="0"/>
    <x v="0"/>
    <n v="97925"/>
    <n v="99327"/>
    <n v="97704"/>
    <n v="100.9"/>
    <s v="N"/>
    <n v="99565"/>
    <n v="0"/>
  </r>
  <r>
    <n v="156"/>
    <x v="4"/>
    <x v="3"/>
    <n v="2023.1"/>
    <x v="2"/>
    <x v="1"/>
    <n v="98766"/>
    <n v="0"/>
    <x v="1"/>
    <n v="98480"/>
    <n v="99052"/>
    <n v="97704"/>
    <n v="101.1"/>
    <s v="N"/>
    <n v="99280"/>
    <n v="0"/>
  </r>
  <r>
    <n v="157"/>
    <x v="4"/>
    <x v="3"/>
    <n v="2023.2"/>
    <x v="2"/>
    <x v="2"/>
    <n v="93453"/>
    <n v="0"/>
    <x v="0"/>
    <n v="92728"/>
    <n v="94178"/>
    <n v="90597"/>
    <n v="103.2"/>
    <s v="N"/>
    <n v="93974"/>
    <n v="0"/>
  </r>
  <r>
    <n v="158"/>
    <x v="4"/>
    <x v="3"/>
    <n v="2023.2"/>
    <x v="3"/>
    <x v="2"/>
    <n v="92248"/>
    <n v="0"/>
    <x v="1"/>
    <n v="91930"/>
    <n v="92566"/>
    <n v="90597"/>
    <n v="101.8"/>
    <s v="N"/>
    <n v="92446"/>
    <n v="0"/>
  </r>
  <r>
    <n v="159"/>
    <x v="4"/>
    <x v="3"/>
    <n v="2023.3"/>
    <x v="3"/>
    <x v="3"/>
    <n v="95689"/>
    <n v="0"/>
    <x v="0"/>
    <n v="93819"/>
    <n v="97559"/>
    <n v="92913"/>
    <n v="103"/>
    <s v="N"/>
    <n v="95399"/>
    <n v="0"/>
  </r>
  <r>
    <n v="160"/>
    <x v="4"/>
    <x v="3"/>
    <n v="2023.3"/>
    <x v="4"/>
    <x v="3"/>
    <n v="94880"/>
    <n v="0"/>
    <x v="1"/>
    <n v="94370"/>
    <n v="95390"/>
    <n v="92913"/>
    <n v="102.1"/>
    <s v="N"/>
    <n v="94698"/>
    <n v="0"/>
  </r>
  <r>
    <n v="161"/>
    <x v="5"/>
    <x v="0"/>
    <n v="2022.4"/>
    <x v="0"/>
    <x v="0"/>
    <n v="1668"/>
    <n v="0"/>
    <x v="0"/>
    <n v="1481"/>
    <n v="1855"/>
    <n v="1661"/>
    <n v="100.4"/>
    <s v="Y"/>
    <n v="1329"/>
    <n v="0"/>
  </r>
  <r>
    <n v="162"/>
    <x v="5"/>
    <x v="0"/>
    <n v="2022.4"/>
    <x v="1"/>
    <x v="0"/>
    <n v="1646"/>
    <n v="0"/>
    <x v="1"/>
    <n v="1563"/>
    <n v="1729"/>
    <n v="1661"/>
    <n v="99.1"/>
    <s v="Y"/>
    <n v="1462"/>
    <n v="0"/>
  </r>
  <r>
    <n v="163"/>
    <x v="5"/>
    <x v="0"/>
    <n v="2023.1"/>
    <x v="1"/>
    <x v="1"/>
    <n v="1714"/>
    <n v="0"/>
    <x v="0"/>
    <n v="1532"/>
    <n v="1896"/>
    <n v="1721"/>
    <n v="99.6"/>
    <s v="Y"/>
    <n v="1375"/>
    <n v="0"/>
  </r>
  <r>
    <n v="164"/>
    <x v="5"/>
    <x v="0"/>
    <n v="2023.1"/>
    <x v="2"/>
    <x v="1"/>
    <n v="1686"/>
    <n v="0"/>
    <x v="1"/>
    <n v="1595"/>
    <n v="1777"/>
    <n v="1721"/>
    <n v="98"/>
    <s v="Y"/>
    <n v="1496"/>
    <n v="0"/>
  </r>
  <r>
    <n v="165"/>
    <x v="5"/>
    <x v="0"/>
    <n v="2023.2"/>
    <x v="2"/>
    <x v="2"/>
    <n v="1651"/>
    <n v="0"/>
    <x v="0"/>
    <n v="1457"/>
    <n v="1845"/>
    <n v="1737"/>
    <n v="95"/>
    <s v="Y"/>
    <n v="1311"/>
    <n v="0"/>
  </r>
  <r>
    <n v="166"/>
    <x v="5"/>
    <x v="0"/>
    <n v="2023.2"/>
    <x v="3"/>
    <x v="2"/>
    <n v="1707"/>
    <n v="0"/>
    <x v="1"/>
    <n v="1623"/>
    <n v="1791"/>
    <n v="1737"/>
    <n v="98.3"/>
    <s v="Y"/>
    <n v="1507"/>
    <n v="0"/>
  </r>
  <r>
    <n v="167"/>
    <x v="5"/>
    <x v="0"/>
    <n v="2023.3"/>
    <x v="3"/>
    <x v="3"/>
    <n v="1776"/>
    <n v="0"/>
    <x v="0"/>
    <n v="1574"/>
    <n v="1978"/>
    <n v="1718"/>
    <n v="103.4"/>
    <s v="Y"/>
    <n v="1403"/>
    <n v="0"/>
  </r>
  <r>
    <n v="168"/>
    <x v="5"/>
    <x v="0"/>
    <n v="2023.3"/>
    <x v="4"/>
    <x v="3"/>
    <n v="1763"/>
    <n v="0"/>
    <x v="1"/>
    <n v="1681"/>
    <n v="1845"/>
    <n v="1718"/>
    <n v="102.6"/>
    <s v="Y"/>
    <n v="1555"/>
    <n v="0"/>
  </r>
  <r>
    <n v="169"/>
    <x v="5"/>
    <x v="1"/>
    <n v="2023.4"/>
    <x v="4"/>
    <x v="4"/>
    <n v="2226"/>
    <n v="2334"/>
    <x v="0"/>
    <n v="1447"/>
    <n v="3005"/>
    <n v="2088"/>
    <n v="106.6"/>
    <s v="Y"/>
    <n v="2055"/>
    <n v="111.8"/>
  </r>
  <r>
    <n v="170"/>
    <x v="5"/>
    <x v="1"/>
    <n v="2023.4"/>
    <x v="5"/>
    <x v="4"/>
    <n v="2119"/>
    <n v="0"/>
    <x v="1"/>
    <n v="2085"/>
    <n v="2153"/>
    <n v="2088"/>
    <n v="101.5"/>
    <s v="Y"/>
    <n v="2085"/>
    <n v="0"/>
  </r>
  <r>
    <n v="171"/>
    <x v="5"/>
    <x v="1"/>
    <n v="2024.1"/>
    <x v="5"/>
    <x v="5"/>
    <n v="1999"/>
    <n v="2095"/>
    <x v="0"/>
    <n v="1309"/>
    <n v="2689"/>
    <n v="1882"/>
    <n v="106.2"/>
    <s v="Y"/>
    <n v="1842"/>
    <n v="111.3"/>
  </r>
  <r>
    <n v="172"/>
    <x v="5"/>
    <x v="1"/>
    <n v="2024.1"/>
    <x v="6"/>
    <x v="5"/>
    <n v="1904"/>
    <n v="0"/>
    <x v="1"/>
    <n v="1870"/>
    <n v="1938"/>
    <n v="1882"/>
    <n v="101.2"/>
    <s v="Y"/>
    <n v="1878"/>
    <n v="0"/>
  </r>
  <r>
    <n v="173"/>
    <x v="5"/>
    <x v="1"/>
    <n v="2024.2"/>
    <x v="6"/>
    <x v="6"/>
    <n v="1983"/>
    <n v="2081"/>
    <x v="0"/>
    <n v="1274"/>
    <n v="2692"/>
    <n v="1914"/>
    <n v="103.6"/>
    <s v="Y"/>
    <n v="1844"/>
    <n v="108.7"/>
  </r>
  <r>
    <n v="174"/>
    <x v="5"/>
    <x v="1"/>
    <n v="2024.2"/>
    <x v="7"/>
    <x v="6"/>
    <n v="1932"/>
    <n v="0"/>
    <x v="1"/>
    <n v="1894"/>
    <n v="1970"/>
    <n v="1914"/>
    <n v="100.9"/>
    <s v="Y"/>
    <n v="1909"/>
    <n v="0"/>
  </r>
  <r>
    <n v="175"/>
    <x v="5"/>
    <x v="1"/>
    <n v="2024.3"/>
    <x v="7"/>
    <x v="7"/>
    <n v="3297"/>
    <n v="3461"/>
    <x v="0"/>
    <n v="2103"/>
    <n v="4491"/>
    <n v="3153"/>
    <n v="104.6"/>
    <s v="Y"/>
    <n v="3081"/>
    <n v="109.8"/>
  </r>
  <r>
    <n v="176"/>
    <x v="5"/>
    <x v="1"/>
    <n v="2024.3"/>
    <x v="8"/>
    <x v="7"/>
    <n v="3172"/>
    <n v="0"/>
    <x v="1"/>
    <n v="3103"/>
    <n v="3241"/>
    <n v="3153"/>
    <n v="100.6"/>
    <s v="Y"/>
    <n v="3139"/>
    <n v="0"/>
  </r>
  <r>
    <n v="177"/>
    <x v="5"/>
    <x v="2"/>
    <n v="2023.4"/>
    <x v="4"/>
    <x v="4"/>
    <n v="1545"/>
    <n v="0"/>
    <x v="0"/>
    <n v="1441"/>
    <n v="1649"/>
    <n v="1551"/>
    <n v="99.6"/>
    <s v="Y"/>
    <n v="1332"/>
    <n v="0"/>
  </r>
  <r>
    <n v="178"/>
    <x v="5"/>
    <x v="2"/>
    <n v="2023.4"/>
    <x v="5"/>
    <x v="4"/>
    <n v="1576"/>
    <n v="0"/>
    <x v="1"/>
    <n v="1519"/>
    <n v="1633"/>
    <n v="1551"/>
    <n v="101.6"/>
    <s v="Y"/>
    <n v="1464"/>
    <n v="0"/>
  </r>
  <r>
    <n v="179"/>
    <x v="5"/>
    <x v="2"/>
    <n v="2024.1"/>
    <x v="5"/>
    <x v="5"/>
    <n v="1628"/>
    <n v="0"/>
    <x v="0"/>
    <n v="1518"/>
    <n v="1738"/>
    <n v="1668"/>
    <n v="97.6"/>
    <s v="Y"/>
    <n v="1406"/>
    <n v="0"/>
  </r>
  <r>
    <n v="180"/>
    <x v="5"/>
    <x v="2"/>
    <n v="2024.1"/>
    <x v="6"/>
    <x v="5"/>
    <n v="1676"/>
    <n v="0"/>
    <x v="1"/>
    <n v="1609"/>
    <n v="1743"/>
    <n v="1668"/>
    <n v="100.5"/>
    <s v="Y"/>
    <n v="1551"/>
    <n v="0"/>
  </r>
  <r>
    <n v="181"/>
    <x v="5"/>
    <x v="2"/>
    <n v="2024.2"/>
    <x v="6"/>
    <x v="6"/>
    <n v="2236"/>
    <n v="0"/>
    <x v="0"/>
    <n v="2087"/>
    <n v="2385"/>
    <n v="2198"/>
    <n v="101.7"/>
    <s v="Y"/>
    <n v="1928"/>
    <n v="0"/>
  </r>
  <r>
    <n v="182"/>
    <x v="5"/>
    <x v="2"/>
    <n v="2024.2"/>
    <x v="7"/>
    <x v="6"/>
    <n v="2285"/>
    <n v="0"/>
    <x v="1"/>
    <n v="2185"/>
    <n v="2385"/>
    <n v="2198"/>
    <n v="104"/>
    <s v="Y"/>
    <n v="2107"/>
    <n v="0"/>
  </r>
  <r>
    <n v="183"/>
    <x v="5"/>
    <x v="2"/>
    <n v="2024.3"/>
    <x v="7"/>
    <x v="7"/>
    <n v="1721"/>
    <n v="0"/>
    <x v="0"/>
    <n v="1605"/>
    <n v="1837"/>
    <n v="1573"/>
    <n v="109.4"/>
    <s v="N"/>
    <n v="1473"/>
    <n v="0"/>
  </r>
  <r>
    <n v="184"/>
    <x v="5"/>
    <x v="2"/>
    <n v="2024.3"/>
    <x v="8"/>
    <x v="7"/>
    <n v="1663"/>
    <n v="0"/>
    <x v="1"/>
    <n v="1593"/>
    <n v="1733"/>
    <n v="1573"/>
    <n v="105.7"/>
    <s v="N"/>
    <n v="1528"/>
    <n v="0"/>
  </r>
  <r>
    <n v="185"/>
    <x v="5"/>
    <x v="3"/>
    <n v="2022.4"/>
    <x v="0"/>
    <x v="0"/>
    <n v="31675"/>
    <n v="0"/>
    <x v="0"/>
    <n v="31143"/>
    <n v="32207"/>
    <n v="31823"/>
    <n v="99.5"/>
    <s v="Y"/>
    <n v="32034"/>
    <n v="0"/>
  </r>
  <r>
    <n v="186"/>
    <x v="5"/>
    <x v="3"/>
    <n v="2022.4"/>
    <x v="1"/>
    <x v="0"/>
    <n v="32254"/>
    <n v="0"/>
    <x v="1"/>
    <n v="32033"/>
    <n v="32475"/>
    <n v="31823"/>
    <n v="101.4"/>
    <s v="Y"/>
    <n v="32448"/>
    <n v="0"/>
  </r>
  <r>
    <n v="187"/>
    <x v="5"/>
    <x v="3"/>
    <n v="2023.1"/>
    <x v="1"/>
    <x v="1"/>
    <n v="30659"/>
    <n v="0"/>
    <x v="0"/>
    <n v="30309"/>
    <n v="31009"/>
    <n v="30150"/>
    <n v="101.7"/>
    <s v="N"/>
    <n v="31143"/>
    <n v="0"/>
  </r>
  <r>
    <n v="188"/>
    <x v="5"/>
    <x v="3"/>
    <n v="2023.1"/>
    <x v="2"/>
    <x v="1"/>
    <n v="30779"/>
    <n v="0"/>
    <x v="1"/>
    <n v="30572"/>
    <n v="30986"/>
    <n v="30150"/>
    <n v="102.1"/>
    <s v="N"/>
    <n v="30978"/>
    <n v="0"/>
  </r>
  <r>
    <n v="189"/>
    <x v="5"/>
    <x v="3"/>
    <n v="2023.2"/>
    <x v="2"/>
    <x v="2"/>
    <n v="29380"/>
    <n v="0"/>
    <x v="0"/>
    <n v="28992"/>
    <n v="29768"/>
    <n v="28140"/>
    <n v="104.4"/>
    <s v="N"/>
    <n v="29655"/>
    <n v="0"/>
  </r>
  <r>
    <n v="190"/>
    <x v="5"/>
    <x v="3"/>
    <n v="2023.2"/>
    <x v="3"/>
    <x v="2"/>
    <n v="29138"/>
    <n v="0"/>
    <x v="1"/>
    <n v="28943"/>
    <n v="29333"/>
    <n v="28140"/>
    <n v="103.5"/>
    <s v="N"/>
    <n v="29172"/>
    <n v="0"/>
  </r>
  <r>
    <n v="191"/>
    <x v="5"/>
    <x v="3"/>
    <n v="2023.3"/>
    <x v="3"/>
    <x v="3"/>
    <n v="29369.2824674"/>
    <n v="29559"/>
    <x v="0"/>
    <n v="27960"/>
    <n v="30779"/>
    <n v="28162"/>
    <n v="104.3"/>
    <s v="Y"/>
    <n v="29442"/>
    <n v="105"/>
  </r>
  <r>
    <n v="192"/>
    <x v="5"/>
    <x v="3"/>
    <n v="2023.3"/>
    <x v="4"/>
    <x v="3"/>
    <n v="29120"/>
    <n v="0"/>
    <x v="1"/>
    <n v="28913"/>
    <n v="29327"/>
    <n v="28162"/>
    <n v="103.4"/>
    <s v="Y"/>
    <n v="29091"/>
    <n v="0"/>
  </r>
  <r>
    <n v="193"/>
    <x v="6"/>
    <x v="0"/>
    <n v="2022.4"/>
    <x v="0"/>
    <x v="0"/>
    <n v="964"/>
    <n v="0"/>
    <x v="0"/>
    <n v="851"/>
    <n v="1077"/>
    <n v="971"/>
    <n v="99.3"/>
    <s v="Y"/>
    <n v="810"/>
    <n v="0"/>
  </r>
  <r>
    <n v="194"/>
    <x v="6"/>
    <x v="0"/>
    <n v="2022.4"/>
    <x v="1"/>
    <x v="0"/>
    <n v="1019"/>
    <n v="0"/>
    <x v="1"/>
    <n v="949"/>
    <n v="1089"/>
    <n v="971"/>
    <n v="104.9"/>
    <s v="Y"/>
    <n v="945"/>
    <n v="0"/>
  </r>
  <r>
    <n v="195"/>
    <x v="6"/>
    <x v="0"/>
    <n v="2023.1"/>
    <x v="1"/>
    <x v="1"/>
    <n v="1087"/>
    <n v="0"/>
    <x v="0"/>
    <n v="956"/>
    <n v="1218"/>
    <n v="1019"/>
    <n v="106.7"/>
    <s v="Y"/>
    <n v="908"/>
    <n v="0"/>
  </r>
  <r>
    <n v="196"/>
    <x v="6"/>
    <x v="0"/>
    <n v="2023.1"/>
    <x v="2"/>
    <x v="1"/>
    <n v="1057"/>
    <n v="0"/>
    <x v="1"/>
    <n v="976"/>
    <n v="1138"/>
    <n v="1019"/>
    <n v="103.7"/>
    <s v="Y"/>
    <n v="976"/>
    <n v="0"/>
  </r>
  <r>
    <n v="197"/>
    <x v="6"/>
    <x v="0"/>
    <n v="2023.2"/>
    <x v="2"/>
    <x v="2"/>
    <n v="975"/>
    <n v="0"/>
    <x v="0"/>
    <n v="810"/>
    <n v="1140"/>
    <n v="922"/>
    <n v="105.7"/>
    <s v="Y"/>
    <n v="807"/>
    <n v="0"/>
  </r>
  <r>
    <n v="198"/>
    <x v="6"/>
    <x v="0"/>
    <n v="2023.2"/>
    <x v="3"/>
    <x v="2"/>
    <n v="958"/>
    <n v="0"/>
    <x v="1"/>
    <n v="888"/>
    <n v="1028"/>
    <n v="922"/>
    <n v="103.9"/>
    <s v="Y"/>
    <n v="883"/>
    <n v="0"/>
  </r>
  <r>
    <n v="199"/>
    <x v="6"/>
    <x v="0"/>
    <n v="2023.3"/>
    <x v="3"/>
    <x v="3"/>
    <n v="1106"/>
    <n v="0"/>
    <x v="0"/>
    <n v="916"/>
    <n v="1296"/>
    <n v="988"/>
    <n v="111.9"/>
    <s v="Y"/>
    <n v="909"/>
    <n v="0"/>
  </r>
  <r>
    <n v="200"/>
    <x v="6"/>
    <x v="0"/>
    <n v="2023.3"/>
    <x v="4"/>
    <x v="3"/>
    <n v="1034"/>
    <n v="0"/>
    <x v="1"/>
    <n v="961"/>
    <n v="1107"/>
    <n v="988"/>
    <n v="104.7"/>
    <s v="Y"/>
    <n v="952"/>
    <n v="0"/>
  </r>
  <r>
    <n v="201"/>
    <x v="6"/>
    <x v="1"/>
    <n v="2023.4"/>
    <x v="4"/>
    <x v="4"/>
    <n v="1133"/>
    <n v="0"/>
    <x v="0"/>
    <n v="1072"/>
    <n v="1194"/>
    <n v="1119"/>
    <n v="101.3"/>
    <s v="Y"/>
    <n v="1108"/>
    <n v="0"/>
  </r>
  <r>
    <n v="202"/>
    <x v="6"/>
    <x v="1"/>
    <n v="2023.4"/>
    <x v="5"/>
    <x v="4"/>
    <n v="1121"/>
    <n v="0"/>
    <x v="1"/>
    <n v="1116"/>
    <n v="1126"/>
    <n v="1119"/>
    <n v="100.2"/>
    <s v="Y"/>
    <n v="1117"/>
    <n v="0"/>
  </r>
  <r>
    <n v="203"/>
    <x v="6"/>
    <x v="1"/>
    <n v="2024.1"/>
    <x v="5"/>
    <x v="5"/>
    <n v="1212"/>
    <n v="0"/>
    <x v="0"/>
    <n v="1149"/>
    <n v="1275"/>
    <n v="1188"/>
    <n v="102"/>
    <s v="Y"/>
    <n v="1184"/>
    <n v="0"/>
  </r>
  <r>
    <n v="204"/>
    <x v="6"/>
    <x v="1"/>
    <n v="2024.1"/>
    <x v="6"/>
    <x v="5"/>
    <n v="1191"/>
    <n v="0"/>
    <x v="1"/>
    <n v="1186"/>
    <n v="1196"/>
    <n v="1188"/>
    <n v="100.3"/>
    <s v="Y"/>
    <n v="1187"/>
    <n v="0"/>
  </r>
  <r>
    <n v="205"/>
    <x v="6"/>
    <x v="1"/>
    <n v="2024.2"/>
    <x v="6"/>
    <x v="6"/>
    <n v="1051"/>
    <n v="0"/>
    <x v="0"/>
    <n v="996"/>
    <n v="1106"/>
    <n v="1032"/>
    <n v="101.8"/>
    <s v="Y"/>
    <n v="1026"/>
    <n v="0"/>
  </r>
  <r>
    <n v="206"/>
    <x v="6"/>
    <x v="1"/>
    <n v="2024.2"/>
    <x v="7"/>
    <x v="6"/>
    <n v="1033"/>
    <n v="0"/>
    <x v="1"/>
    <n v="1026"/>
    <n v="1040"/>
    <n v="1032"/>
    <n v="100.1"/>
    <s v="Y"/>
    <n v="1030"/>
    <n v="0"/>
  </r>
  <r>
    <n v="207"/>
    <x v="6"/>
    <x v="1"/>
    <n v="2024.3"/>
    <x v="7"/>
    <x v="7"/>
    <n v="1851"/>
    <n v="0"/>
    <x v="0"/>
    <n v="1753"/>
    <n v="1949"/>
    <n v="1810"/>
    <n v="102.3"/>
    <s v="Y"/>
    <n v="1808"/>
    <n v="0"/>
  </r>
  <r>
    <n v="208"/>
    <x v="6"/>
    <x v="1"/>
    <n v="2024.3"/>
    <x v="8"/>
    <x v="7"/>
    <n v="1814"/>
    <n v="0"/>
    <x v="1"/>
    <n v="1802"/>
    <n v="1826"/>
    <n v="1810"/>
    <n v="100.2"/>
    <s v="Y"/>
    <n v="1809"/>
    <n v="0"/>
  </r>
  <r>
    <n v="209"/>
    <x v="6"/>
    <x v="2"/>
    <n v="2023.4"/>
    <x v="4"/>
    <x v="4"/>
    <n v="855"/>
    <n v="0"/>
    <x v="0"/>
    <n v="846"/>
    <n v="864"/>
    <n v="853"/>
    <n v="100.2"/>
    <s v="Y"/>
    <n v="838"/>
    <n v="0"/>
  </r>
  <r>
    <n v="210"/>
    <x v="6"/>
    <x v="2"/>
    <n v="2023.4"/>
    <x v="5"/>
    <x v="4"/>
    <n v="849"/>
    <n v="0"/>
    <x v="1"/>
    <n v="842"/>
    <n v="856"/>
    <n v="853"/>
    <n v="99.5"/>
    <s v="Y"/>
    <n v="841"/>
    <n v="0"/>
  </r>
  <r>
    <n v="211"/>
    <x v="6"/>
    <x v="2"/>
    <n v="2024.1"/>
    <x v="5"/>
    <x v="5"/>
    <n v="978"/>
    <n v="0"/>
    <x v="0"/>
    <n v="963"/>
    <n v="993"/>
    <n v="962"/>
    <n v="101.7"/>
    <s v="N"/>
    <n v="958"/>
    <n v="0"/>
  </r>
  <r>
    <n v="212"/>
    <x v="6"/>
    <x v="2"/>
    <n v="2024.1"/>
    <x v="6"/>
    <x v="5"/>
    <n v="970"/>
    <n v="0"/>
    <x v="1"/>
    <n v="962"/>
    <n v="978"/>
    <n v="962"/>
    <n v="100.8"/>
    <s v="N"/>
    <n v="961"/>
    <n v="0"/>
  </r>
  <r>
    <n v="213"/>
    <x v="6"/>
    <x v="2"/>
    <n v="2024.2"/>
    <x v="6"/>
    <x v="6"/>
    <n v="1172"/>
    <n v="0"/>
    <x v="0"/>
    <n v="1154"/>
    <n v="1190"/>
    <n v="1159"/>
    <n v="101.1"/>
    <s v="Y"/>
    <n v="1150"/>
    <n v="0"/>
  </r>
  <r>
    <n v="214"/>
    <x v="6"/>
    <x v="2"/>
    <n v="2024.2"/>
    <x v="7"/>
    <x v="6"/>
    <n v="1167"/>
    <n v="0"/>
    <x v="1"/>
    <n v="1154"/>
    <n v="1180"/>
    <n v="1159"/>
    <n v="100.7"/>
    <s v="Y"/>
    <n v="1158"/>
    <n v="0"/>
  </r>
  <r>
    <n v="215"/>
    <x v="6"/>
    <x v="2"/>
    <n v="2024.3"/>
    <x v="7"/>
    <x v="7"/>
    <n v="644"/>
    <n v="0"/>
    <x v="0"/>
    <n v="632"/>
    <n v="656"/>
    <n v="637"/>
    <n v="101.1"/>
    <s v="Y"/>
    <n v="633"/>
    <n v="0"/>
  </r>
  <r>
    <n v="216"/>
    <x v="6"/>
    <x v="2"/>
    <n v="2024.3"/>
    <x v="8"/>
    <x v="7"/>
    <n v="641"/>
    <n v="0"/>
    <x v="1"/>
    <n v="633"/>
    <n v="649"/>
    <n v="637"/>
    <n v="100.6"/>
    <s v="Y"/>
    <n v="636"/>
    <n v="0"/>
  </r>
  <r>
    <n v="217"/>
    <x v="6"/>
    <x v="3"/>
    <n v="2022.4"/>
    <x v="0"/>
    <x v="0"/>
    <n v="12988"/>
    <n v="0"/>
    <x v="0"/>
    <n v="12679"/>
    <n v="13297"/>
    <n v="13689"/>
    <n v="94.9"/>
    <s v="N"/>
    <n v="13809"/>
    <n v="0"/>
  </r>
  <r>
    <n v="218"/>
    <x v="6"/>
    <x v="3"/>
    <n v="2022.4"/>
    <x v="1"/>
    <x v="0"/>
    <n v="13046"/>
    <n v="0"/>
    <x v="1"/>
    <n v="12793"/>
    <n v="13299"/>
    <n v="13689"/>
    <n v="95.3"/>
    <s v="N"/>
    <n v="13731"/>
    <n v="0"/>
  </r>
  <r>
    <n v="219"/>
    <x v="6"/>
    <x v="3"/>
    <n v="2023.1"/>
    <x v="1"/>
    <x v="1"/>
    <n v="12008"/>
    <n v="0"/>
    <x v="0"/>
    <n v="11716"/>
    <n v="12300"/>
    <n v="12813"/>
    <n v="93.7"/>
    <s v="N"/>
    <n v="12942"/>
    <n v="0"/>
  </r>
  <r>
    <n v="220"/>
    <x v="6"/>
    <x v="3"/>
    <n v="2023.1"/>
    <x v="2"/>
    <x v="1"/>
    <n v="12092"/>
    <n v="0"/>
    <x v="1"/>
    <n v="11888"/>
    <n v="12296"/>
    <n v="12813"/>
    <n v="94.4"/>
    <s v="N"/>
    <n v="12866"/>
    <n v="0"/>
  </r>
  <r>
    <n v="221"/>
    <x v="6"/>
    <x v="3"/>
    <n v="2023.2"/>
    <x v="2"/>
    <x v="2"/>
    <n v="10652"/>
    <n v="0"/>
    <x v="0"/>
    <n v="10378"/>
    <n v="10926"/>
    <n v="11536"/>
    <n v="92.3"/>
    <s v="N"/>
    <n v="11667"/>
    <n v="0"/>
  </r>
  <r>
    <n v="222"/>
    <x v="6"/>
    <x v="3"/>
    <n v="2023.2"/>
    <x v="3"/>
    <x v="2"/>
    <n v="10784"/>
    <n v="0"/>
    <x v="1"/>
    <n v="10644"/>
    <n v="10924"/>
    <n v="11536"/>
    <n v="93.5"/>
    <s v="N"/>
    <n v="11566"/>
    <n v="0"/>
  </r>
  <r>
    <n v="223"/>
    <x v="6"/>
    <x v="3"/>
    <n v="2023.3"/>
    <x v="3"/>
    <x v="3"/>
    <n v="10828"/>
    <n v="0"/>
    <x v="0"/>
    <n v="10564"/>
    <n v="11092"/>
    <n v="11815"/>
    <n v="91.6"/>
    <s v="N"/>
    <n v="11863"/>
    <n v="0"/>
  </r>
  <r>
    <n v="224"/>
    <x v="6"/>
    <x v="3"/>
    <n v="2023.3"/>
    <x v="4"/>
    <x v="3"/>
    <n v="11045"/>
    <n v="0"/>
    <x v="1"/>
    <n v="10921"/>
    <n v="11169"/>
    <n v="11815"/>
    <n v="93.5"/>
    <s v="N"/>
    <n v="11812"/>
    <n v="0"/>
  </r>
  <r>
    <n v="225"/>
    <x v="7"/>
    <x v="0"/>
    <n v="2022.4"/>
    <x v="0"/>
    <x v="0"/>
    <n v="7194"/>
    <n v="0"/>
    <x v="0"/>
    <n v="5850"/>
    <n v="8538"/>
    <n v="7382"/>
    <n v="97.5"/>
    <s v="Y"/>
    <n v="5524"/>
    <n v="0"/>
  </r>
  <r>
    <n v="226"/>
    <x v="7"/>
    <x v="0"/>
    <n v="2022.4"/>
    <x v="1"/>
    <x v="0"/>
    <n v="7330"/>
    <n v="0"/>
    <x v="1"/>
    <n v="6616"/>
    <n v="8044"/>
    <n v="7382"/>
    <n v="99.3"/>
    <s v="Y"/>
    <n v="6390"/>
    <n v="0"/>
  </r>
  <r>
    <n v="227"/>
    <x v="7"/>
    <x v="0"/>
    <n v="2023.1"/>
    <x v="1"/>
    <x v="1"/>
    <n v="7339"/>
    <n v="0"/>
    <x v="0"/>
    <n v="5955"/>
    <n v="8723"/>
    <n v="7343"/>
    <n v="99.9"/>
    <s v="Y"/>
    <n v="5598"/>
    <n v="0"/>
  </r>
  <r>
    <n v="228"/>
    <x v="7"/>
    <x v="0"/>
    <n v="2023.1"/>
    <x v="2"/>
    <x v="1"/>
    <n v="7359"/>
    <n v="0"/>
    <x v="1"/>
    <n v="6441"/>
    <n v="8277"/>
    <n v="7343"/>
    <n v="100.2"/>
    <s v="Y"/>
    <n v="6325"/>
    <n v="0"/>
  </r>
  <r>
    <n v="229"/>
    <x v="7"/>
    <x v="0"/>
    <n v="2023.2"/>
    <x v="2"/>
    <x v="2"/>
    <n v="6913"/>
    <n v="0"/>
    <x v="0"/>
    <n v="5253"/>
    <n v="8573"/>
    <n v="7007"/>
    <n v="98.7"/>
    <s v="Y"/>
    <n v="5152"/>
    <n v="0"/>
  </r>
  <r>
    <n v="230"/>
    <x v="7"/>
    <x v="0"/>
    <n v="2023.2"/>
    <x v="3"/>
    <x v="2"/>
    <n v="7138"/>
    <n v="0"/>
    <x v="1"/>
    <n v="6350"/>
    <n v="7926"/>
    <n v="7007"/>
    <n v="101.9"/>
    <s v="Y"/>
    <n v="6059"/>
    <n v="0"/>
  </r>
  <r>
    <n v="231"/>
    <x v="7"/>
    <x v="0"/>
    <n v="2023.3"/>
    <x v="3"/>
    <x v="3"/>
    <n v="7370.2396938000002"/>
    <n v="7072"/>
    <x v="0"/>
    <n v="5702"/>
    <n v="9039"/>
    <n v="6595"/>
    <n v="111.8"/>
    <s v="Y"/>
    <n v="5119"/>
    <n v="107.2"/>
  </r>
  <r>
    <n v="232"/>
    <x v="7"/>
    <x v="0"/>
    <n v="2023.3"/>
    <x v="4"/>
    <x v="3"/>
    <n v="6886"/>
    <n v="0"/>
    <x v="1"/>
    <n v="6287"/>
    <n v="7485"/>
    <n v="6595"/>
    <n v="104.4"/>
    <s v="Y"/>
    <n v="5768"/>
    <n v="0"/>
  </r>
  <r>
    <n v="233"/>
    <x v="7"/>
    <x v="1"/>
    <n v="2023.4"/>
    <x v="4"/>
    <x v="4"/>
    <n v="8552"/>
    <n v="0"/>
    <x v="0"/>
    <n v="7434"/>
    <n v="9670"/>
    <n v="8206"/>
    <n v="104.2"/>
    <s v="Y"/>
    <n v="8120"/>
    <n v="0"/>
  </r>
  <r>
    <n v="234"/>
    <x v="7"/>
    <x v="1"/>
    <n v="2023.4"/>
    <x v="5"/>
    <x v="4"/>
    <n v="8255"/>
    <n v="0"/>
    <x v="1"/>
    <n v="8178"/>
    <n v="8332"/>
    <n v="8206"/>
    <n v="100.6"/>
    <s v="Y"/>
    <n v="8196"/>
    <n v="0"/>
  </r>
  <r>
    <n v="235"/>
    <x v="7"/>
    <x v="1"/>
    <n v="2024.1"/>
    <x v="5"/>
    <x v="5"/>
    <n v="7983"/>
    <n v="0"/>
    <x v="0"/>
    <n v="6980"/>
    <n v="8986"/>
    <n v="7624"/>
    <n v="104.7"/>
    <s v="Y"/>
    <n v="7558"/>
    <n v="0"/>
  </r>
  <r>
    <n v="236"/>
    <x v="7"/>
    <x v="1"/>
    <n v="2024.1"/>
    <x v="6"/>
    <x v="5"/>
    <n v="7669"/>
    <n v="0"/>
    <x v="1"/>
    <n v="7593"/>
    <n v="7745"/>
    <n v="7624"/>
    <n v="100.6"/>
    <s v="Y"/>
    <n v="7615"/>
    <n v="0"/>
  </r>
  <r>
    <n v="237"/>
    <x v="7"/>
    <x v="1"/>
    <n v="2024.2"/>
    <x v="6"/>
    <x v="6"/>
    <n v="7207"/>
    <n v="0"/>
    <x v="0"/>
    <n v="6304"/>
    <n v="8110"/>
    <n v="6863"/>
    <n v="105"/>
    <s v="Y"/>
    <n v="6822"/>
    <n v="0"/>
  </r>
  <r>
    <n v="238"/>
    <x v="7"/>
    <x v="1"/>
    <n v="2024.2"/>
    <x v="7"/>
    <x v="6"/>
    <n v="6907"/>
    <n v="0"/>
    <x v="1"/>
    <n v="6829"/>
    <n v="6985"/>
    <n v="6863"/>
    <n v="100.6"/>
    <s v="Y"/>
    <n v="6862"/>
    <n v="0"/>
  </r>
  <r>
    <n v="239"/>
    <x v="7"/>
    <x v="1"/>
    <n v="2024.3"/>
    <x v="7"/>
    <x v="7"/>
    <n v="11498"/>
    <n v="0"/>
    <x v="0"/>
    <n v="10007"/>
    <n v="12989"/>
    <n v="10967"/>
    <n v="104.8"/>
    <s v="Y"/>
    <n v="10907"/>
    <n v="0"/>
  </r>
  <r>
    <n v="240"/>
    <x v="7"/>
    <x v="1"/>
    <n v="2024.3"/>
    <x v="8"/>
    <x v="7"/>
    <n v="11029"/>
    <n v="0"/>
    <x v="1"/>
    <n v="10892"/>
    <n v="11166"/>
    <n v="10967"/>
    <n v="100.6"/>
    <s v="Y"/>
    <n v="10964"/>
    <n v="0"/>
  </r>
  <r>
    <n v="241"/>
    <x v="7"/>
    <x v="2"/>
    <n v="2023.4"/>
    <x v="4"/>
    <x v="4"/>
    <n v="4105"/>
    <n v="0"/>
    <x v="0"/>
    <n v="3996"/>
    <n v="4214"/>
    <n v="4004"/>
    <n v="102.5"/>
    <s v="Y"/>
    <n v="3769"/>
    <n v="0"/>
  </r>
  <r>
    <n v="242"/>
    <x v="7"/>
    <x v="2"/>
    <n v="2023.4"/>
    <x v="5"/>
    <x v="4"/>
    <n v="4085"/>
    <n v="0"/>
    <x v="1"/>
    <n v="3983"/>
    <n v="4187"/>
    <n v="4004"/>
    <n v="102"/>
    <s v="Y"/>
    <n v="3925"/>
    <n v="0"/>
  </r>
  <r>
    <n v="243"/>
    <x v="7"/>
    <x v="2"/>
    <n v="2024.1"/>
    <x v="5"/>
    <x v="5"/>
    <n v="4542"/>
    <n v="0"/>
    <x v="0"/>
    <n v="4361"/>
    <n v="4723"/>
    <n v="4396"/>
    <n v="103.3"/>
    <s v="Y"/>
    <n v="4173"/>
    <n v="0"/>
  </r>
  <r>
    <n v="244"/>
    <x v="7"/>
    <x v="2"/>
    <n v="2024.1"/>
    <x v="6"/>
    <x v="5"/>
    <n v="4489"/>
    <n v="0"/>
    <x v="1"/>
    <n v="4382"/>
    <n v="4596"/>
    <n v="4396"/>
    <n v="102.1"/>
    <s v="Y"/>
    <n v="4307"/>
    <n v="0"/>
  </r>
  <r>
    <n v="245"/>
    <x v="7"/>
    <x v="2"/>
    <n v="2024.2"/>
    <x v="6"/>
    <x v="6"/>
    <n v="7531"/>
    <n v="0"/>
    <x v="0"/>
    <n v="7214"/>
    <n v="7848"/>
    <n v="7155"/>
    <n v="105.3"/>
    <s v="N"/>
    <n v="6917"/>
    <n v="0"/>
  </r>
  <r>
    <n v="246"/>
    <x v="7"/>
    <x v="2"/>
    <n v="2024.2"/>
    <x v="7"/>
    <x v="6"/>
    <n v="7369"/>
    <n v="0"/>
    <x v="1"/>
    <n v="7185"/>
    <n v="7553"/>
    <n v="7155"/>
    <n v="103"/>
    <s v="N"/>
    <n v="7066"/>
    <n v="0"/>
  </r>
  <r>
    <n v="247"/>
    <x v="7"/>
    <x v="2"/>
    <n v="2024.3"/>
    <x v="7"/>
    <x v="7"/>
    <n v="4389"/>
    <n v="0"/>
    <x v="0"/>
    <n v="4209"/>
    <n v="4569"/>
    <n v="4182"/>
    <n v="104.9"/>
    <s v="N"/>
    <n v="4034"/>
    <n v="0"/>
  </r>
  <r>
    <n v="248"/>
    <x v="7"/>
    <x v="2"/>
    <n v="2024.3"/>
    <x v="8"/>
    <x v="7"/>
    <n v="4309"/>
    <n v="0"/>
    <x v="1"/>
    <n v="4185"/>
    <n v="4433"/>
    <n v="4182"/>
    <n v="103"/>
    <s v="N"/>
    <n v="4135"/>
    <n v="0"/>
  </r>
  <r>
    <n v="249"/>
    <x v="7"/>
    <x v="3"/>
    <n v="2022.4"/>
    <x v="0"/>
    <x v="0"/>
    <n v="89867"/>
    <n v="0"/>
    <x v="0"/>
    <n v="88074"/>
    <n v="91660"/>
    <n v="90448"/>
    <n v="99.4"/>
    <s v="Y"/>
    <n v="92600"/>
    <n v="0"/>
  </r>
  <r>
    <n v="250"/>
    <x v="7"/>
    <x v="3"/>
    <n v="2022.4"/>
    <x v="1"/>
    <x v="0"/>
    <n v="90685"/>
    <n v="0"/>
    <x v="1"/>
    <n v="89611"/>
    <n v="91759"/>
    <n v="90448"/>
    <n v="100.3"/>
    <s v="Y"/>
    <n v="92616"/>
    <n v="0"/>
  </r>
  <r>
    <n v="251"/>
    <x v="7"/>
    <x v="3"/>
    <n v="2023.1"/>
    <x v="1"/>
    <x v="1"/>
    <n v="85931"/>
    <n v="0"/>
    <x v="0"/>
    <n v="84153"/>
    <n v="87709"/>
    <n v="85724"/>
    <n v="100.2"/>
    <s v="Y"/>
    <n v="89375"/>
    <n v="0"/>
  </r>
  <r>
    <n v="252"/>
    <x v="7"/>
    <x v="3"/>
    <n v="2023.1"/>
    <x v="2"/>
    <x v="1"/>
    <n v="86224"/>
    <n v="0"/>
    <x v="1"/>
    <n v="84999"/>
    <n v="87449"/>
    <n v="85724"/>
    <n v="100.6"/>
    <s v="Y"/>
    <n v="88403"/>
    <n v="0"/>
  </r>
  <r>
    <n v="253"/>
    <x v="7"/>
    <x v="3"/>
    <n v="2023.2"/>
    <x v="2"/>
    <x v="2"/>
    <n v="78947"/>
    <n v="0"/>
    <x v="0"/>
    <n v="76848"/>
    <n v="81046"/>
    <n v="78126"/>
    <n v="101.1"/>
    <s v="Y"/>
    <n v="82438"/>
    <n v="0"/>
  </r>
  <r>
    <n v="254"/>
    <x v="7"/>
    <x v="3"/>
    <n v="2023.2"/>
    <x v="3"/>
    <x v="2"/>
    <n v="78598"/>
    <n v="0"/>
    <x v="1"/>
    <n v="77517"/>
    <n v="79679"/>
    <n v="78126"/>
    <n v="100.6"/>
    <s v="Y"/>
    <n v="80858"/>
    <n v="0"/>
  </r>
  <r>
    <n v="255"/>
    <x v="7"/>
    <x v="3"/>
    <n v="2023.3"/>
    <x v="3"/>
    <x v="3"/>
    <n v="81211.760306199998"/>
    <n v="81510"/>
    <x v="0"/>
    <n v="78604"/>
    <n v="83819"/>
    <n v="80866"/>
    <n v="100.4"/>
    <s v="Y"/>
    <n v="84759"/>
    <n v="100.8"/>
  </r>
  <r>
    <n v="256"/>
    <x v="7"/>
    <x v="3"/>
    <n v="2023.3"/>
    <x v="4"/>
    <x v="3"/>
    <n v="81288"/>
    <n v="0"/>
    <x v="1"/>
    <n v="80334"/>
    <n v="82242"/>
    <n v="80866"/>
    <n v="100.5"/>
    <s v="Y"/>
    <n v="83411"/>
    <n v="0"/>
  </r>
  <r>
    <n v="257"/>
    <x v="8"/>
    <x v="0"/>
    <n v="2022.4"/>
    <x v="0"/>
    <x v="0"/>
    <n v="3825"/>
    <n v="0"/>
    <x v="0"/>
    <n v="3697"/>
    <n v="3953"/>
    <n v="3798"/>
    <n v="100.7"/>
    <s v="Y"/>
    <n v="3798"/>
    <n v="0"/>
  </r>
  <r>
    <n v="258"/>
    <x v="8"/>
    <x v="0"/>
    <n v="2022.4"/>
    <x v="1"/>
    <x v="0"/>
    <n v="3806"/>
    <n v="0"/>
    <x v="1"/>
    <n v="3782"/>
    <n v="3830"/>
    <n v="3798"/>
    <n v="100.2"/>
    <s v="Y"/>
    <n v="3798"/>
    <n v="0"/>
  </r>
  <r>
    <n v="259"/>
    <x v="8"/>
    <x v="0"/>
    <n v="2023.1"/>
    <x v="1"/>
    <x v="1"/>
    <n v="4037"/>
    <n v="0"/>
    <x v="0"/>
    <n v="3900"/>
    <n v="4174"/>
    <n v="4008"/>
    <n v="100.7"/>
    <s v="Y"/>
    <n v="4009"/>
    <n v="0"/>
  </r>
  <r>
    <n v="260"/>
    <x v="8"/>
    <x v="0"/>
    <n v="2023.1"/>
    <x v="2"/>
    <x v="1"/>
    <n v="4022"/>
    <n v="0"/>
    <x v="1"/>
    <n v="3970"/>
    <n v="4074"/>
    <n v="4008"/>
    <n v="100.3"/>
    <s v="Y"/>
    <n v="4008"/>
    <n v="0"/>
  </r>
  <r>
    <n v="261"/>
    <x v="8"/>
    <x v="0"/>
    <n v="2023.2"/>
    <x v="2"/>
    <x v="2"/>
    <n v="3808"/>
    <n v="0"/>
    <x v="0"/>
    <n v="3678"/>
    <n v="3938"/>
    <n v="3783"/>
    <n v="100.7"/>
    <s v="Y"/>
    <n v="3783"/>
    <n v="0"/>
  </r>
  <r>
    <n v="262"/>
    <x v="8"/>
    <x v="0"/>
    <n v="2023.2"/>
    <x v="3"/>
    <x v="2"/>
    <n v="3796"/>
    <n v="0"/>
    <x v="1"/>
    <n v="3746"/>
    <n v="3846"/>
    <n v="3783"/>
    <n v="100.3"/>
    <s v="Y"/>
    <n v="3783"/>
    <n v="0"/>
  </r>
  <r>
    <n v="263"/>
    <x v="8"/>
    <x v="0"/>
    <n v="2023.3"/>
    <x v="3"/>
    <x v="3"/>
    <n v="4187"/>
    <n v="0"/>
    <x v="0"/>
    <n v="4024"/>
    <n v="4350"/>
    <n v="4168"/>
    <n v="100.5"/>
    <s v="Y"/>
    <n v="4168"/>
    <n v="0"/>
  </r>
  <r>
    <n v="264"/>
    <x v="8"/>
    <x v="0"/>
    <n v="2023.3"/>
    <x v="4"/>
    <x v="3"/>
    <n v="4180"/>
    <n v="0"/>
    <x v="1"/>
    <n v="4124"/>
    <n v="4236"/>
    <n v="4168"/>
    <n v="100.3"/>
    <s v="Y"/>
    <n v="4168"/>
    <n v="0"/>
  </r>
  <r>
    <n v="265"/>
    <x v="8"/>
    <x v="1"/>
    <n v="2023.4"/>
    <x v="4"/>
    <x v="4"/>
    <n v="4966"/>
    <n v="0"/>
    <x v="0"/>
    <n v="4880"/>
    <n v="5052"/>
    <n v="4826"/>
    <n v="102.9"/>
    <s v="N"/>
    <n v="4921"/>
    <n v="0"/>
  </r>
  <r>
    <n v="266"/>
    <x v="8"/>
    <x v="1"/>
    <n v="2023.4"/>
    <x v="5"/>
    <x v="4"/>
    <n v="4942"/>
    <n v="0"/>
    <x v="1"/>
    <n v="4917"/>
    <n v="4967"/>
    <n v="4826"/>
    <n v="102.4"/>
    <s v="N"/>
    <n v="4924"/>
    <n v="0"/>
  </r>
  <r>
    <n v="267"/>
    <x v="8"/>
    <x v="1"/>
    <n v="2024.1"/>
    <x v="5"/>
    <x v="5"/>
    <n v="4714"/>
    <n v="0"/>
    <x v="0"/>
    <n v="4635"/>
    <n v="4793"/>
    <n v="4572"/>
    <n v="103.1"/>
    <s v="N"/>
    <n v="4668"/>
    <n v="0"/>
  </r>
  <r>
    <n v="268"/>
    <x v="8"/>
    <x v="1"/>
    <n v="2024.1"/>
    <x v="6"/>
    <x v="5"/>
    <n v="4684"/>
    <n v="0"/>
    <x v="1"/>
    <n v="4657"/>
    <n v="4711"/>
    <n v="4572"/>
    <n v="102.4"/>
    <s v="N"/>
    <n v="4668"/>
    <n v="0"/>
  </r>
  <r>
    <n v="269"/>
    <x v="8"/>
    <x v="1"/>
    <n v="2024.2"/>
    <x v="6"/>
    <x v="6"/>
    <n v="4162"/>
    <n v="0"/>
    <x v="0"/>
    <n v="4085"/>
    <n v="4239"/>
    <n v="4067"/>
    <n v="102.3"/>
    <s v="N"/>
    <n v="4126"/>
    <n v="0"/>
  </r>
  <r>
    <n v="270"/>
    <x v="8"/>
    <x v="1"/>
    <n v="2024.2"/>
    <x v="7"/>
    <x v="6"/>
    <n v="4067"/>
    <n v="0"/>
    <x v="1"/>
    <n v="3983"/>
    <n v="4151"/>
    <n v="4067"/>
    <n v="100"/>
    <s v="N"/>
    <n v="4067"/>
    <n v="0"/>
  </r>
  <r>
    <n v="271"/>
    <x v="8"/>
    <x v="1"/>
    <n v="2024.3"/>
    <x v="7"/>
    <x v="7"/>
    <n v="6639"/>
    <n v="0"/>
    <x v="0"/>
    <n v="6432"/>
    <n v="6846"/>
    <n v="6641"/>
    <n v="100"/>
    <s v="Y"/>
    <n v="6639"/>
    <n v="0"/>
  </r>
  <r>
    <n v="272"/>
    <x v="8"/>
    <x v="1"/>
    <n v="2024.3"/>
    <x v="8"/>
    <x v="7"/>
    <n v="6640"/>
    <n v="0"/>
    <x v="1"/>
    <n v="6508"/>
    <n v="6772"/>
    <n v="6641"/>
    <n v="100"/>
    <s v="Y"/>
    <n v="6640"/>
    <n v="0"/>
  </r>
  <r>
    <n v="273"/>
    <x v="8"/>
    <x v="2"/>
    <n v="2023.4"/>
    <x v="4"/>
    <x v="4"/>
    <n v="2248"/>
    <n v="0"/>
    <x v="0"/>
    <n v="2226"/>
    <n v="2270"/>
    <n v="2232"/>
    <n v="100.7"/>
    <s v="Y"/>
    <n v="2229"/>
    <n v="0"/>
  </r>
  <r>
    <n v="274"/>
    <x v="8"/>
    <x v="2"/>
    <n v="2023.4"/>
    <x v="5"/>
    <x v="4"/>
    <n v="2236"/>
    <n v="0"/>
    <x v="1"/>
    <n v="2229"/>
    <n v="2243"/>
    <n v="2232"/>
    <n v="100.2"/>
    <s v="Y"/>
    <n v="2230"/>
    <n v="0"/>
  </r>
  <r>
    <n v="275"/>
    <x v="8"/>
    <x v="2"/>
    <n v="2024.1"/>
    <x v="5"/>
    <x v="5"/>
    <n v="3080"/>
    <n v="0"/>
    <x v="0"/>
    <n v="3048"/>
    <n v="3112"/>
    <n v="3078"/>
    <n v="100.1"/>
    <s v="Y"/>
    <n v="3054"/>
    <n v="0"/>
  </r>
  <r>
    <n v="276"/>
    <x v="8"/>
    <x v="2"/>
    <n v="2024.1"/>
    <x v="6"/>
    <x v="5"/>
    <n v="3073"/>
    <n v="0"/>
    <x v="1"/>
    <n v="3061"/>
    <n v="3085"/>
    <n v="3078"/>
    <n v="99.8"/>
    <s v="Y"/>
    <n v="3064"/>
    <n v="0"/>
  </r>
  <r>
    <n v="277"/>
    <x v="8"/>
    <x v="2"/>
    <n v="2024.2"/>
    <x v="6"/>
    <x v="6"/>
    <n v="3403"/>
    <n v="0"/>
    <x v="0"/>
    <n v="3371"/>
    <n v="3435"/>
    <n v="3387"/>
    <n v="100.5"/>
    <s v="Y"/>
    <n v="3372"/>
    <n v="0"/>
  </r>
  <r>
    <n v="278"/>
    <x v="8"/>
    <x v="2"/>
    <n v="2024.2"/>
    <x v="7"/>
    <x v="6"/>
    <n v="3390"/>
    <n v="0"/>
    <x v="1"/>
    <n v="3377"/>
    <n v="3403"/>
    <n v="3387"/>
    <n v="100.1"/>
    <s v="Y"/>
    <n v="3380"/>
    <n v="0"/>
  </r>
  <r>
    <n v="279"/>
    <x v="8"/>
    <x v="2"/>
    <n v="2024.3"/>
    <x v="7"/>
    <x v="7"/>
    <n v="2672"/>
    <n v="0"/>
    <x v="0"/>
    <n v="2646"/>
    <n v="2698"/>
    <n v="2667"/>
    <n v="100.2"/>
    <s v="Y"/>
    <n v="2648"/>
    <n v="0"/>
  </r>
  <r>
    <n v="280"/>
    <x v="8"/>
    <x v="2"/>
    <n v="2024.3"/>
    <x v="8"/>
    <x v="7"/>
    <n v="2668"/>
    <n v="0"/>
    <x v="1"/>
    <n v="2658"/>
    <n v="2678"/>
    <n v="2667"/>
    <n v="100"/>
    <s v="Y"/>
    <n v="2660"/>
    <n v="0"/>
  </r>
  <r>
    <n v="281"/>
    <x v="8"/>
    <x v="3"/>
    <n v="2022.4"/>
    <x v="0"/>
    <x v="0"/>
    <n v="49518"/>
    <n v="0"/>
    <x v="0"/>
    <n v="49319"/>
    <n v="49717"/>
    <n v="49392"/>
    <n v="100.3"/>
    <s v="Y"/>
    <n v="49380"/>
    <n v="0"/>
  </r>
  <r>
    <n v="282"/>
    <x v="8"/>
    <x v="3"/>
    <n v="2022.4"/>
    <x v="1"/>
    <x v="0"/>
    <n v="49558"/>
    <n v="0"/>
    <x v="1"/>
    <n v="49434"/>
    <n v="49682"/>
    <n v="49392"/>
    <n v="100.3"/>
    <s v="Y"/>
    <n v="49401"/>
    <n v="0"/>
  </r>
  <r>
    <n v="283"/>
    <x v="8"/>
    <x v="3"/>
    <n v="2023.1"/>
    <x v="1"/>
    <x v="1"/>
    <n v="47248"/>
    <n v="0"/>
    <x v="0"/>
    <n v="47053"/>
    <n v="47443"/>
    <n v="47042"/>
    <n v="100.4"/>
    <s v="N"/>
    <n v="47075"/>
    <n v="0"/>
  </r>
  <r>
    <n v="284"/>
    <x v="8"/>
    <x v="3"/>
    <n v="2023.1"/>
    <x v="2"/>
    <x v="1"/>
    <n v="47232"/>
    <n v="0"/>
    <x v="1"/>
    <n v="47097"/>
    <n v="47367"/>
    <n v="47042"/>
    <n v="100.4"/>
    <s v="N"/>
    <n v="47061"/>
    <n v="0"/>
  </r>
  <r>
    <n v="285"/>
    <x v="8"/>
    <x v="3"/>
    <n v="2023.2"/>
    <x v="2"/>
    <x v="2"/>
    <n v="44304"/>
    <n v="0"/>
    <x v="0"/>
    <n v="44101"/>
    <n v="44507"/>
    <n v="44062"/>
    <n v="100.5"/>
    <s v="N"/>
    <n v="44107"/>
    <n v="0"/>
  </r>
  <r>
    <n v="286"/>
    <x v="8"/>
    <x v="3"/>
    <n v="2023.2"/>
    <x v="3"/>
    <x v="2"/>
    <n v="44279"/>
    <n v="0"/>
    <x v="1"/>
    <n v="44141"/>
    <n v="44417"/>
    <n v="44062"/>
    <n v="100.5"/>
    <s v="N"/>
    <n v="44078"/>
    <n v="0"/>
  </r>
  <r>
    <n v="287"/>
    <x v="8"/>
    <x v="3"/>
    <n v="2023.3"/>
    <x v="3"/>
    <x v="3"/>
    <n v="45369"/>
    <n v="0"/>
    <x v="0"/>
    <n v="45105"/>
    <n v="45633"/>
    <n v="45090"/>
    <n v="100.6"/>
    <s v="N"/>
    <n v="45115"/>
    <n v="0"/>
  </r>
  <r>
    <n v="288"/>
    <x v="8"/>
    <x v="3"/>
    <n v="2023.3"/>
    <x v="4"/>
    <x v="3"/>
    <n v="45282"/>
    <n v="0"/>
    <x v="1"/>
    <n v="45116"/>
    <n v="45448"/>
    <n v="45090"/>
    <n v="100.4"/>
    <s v="N"/>
    <n v="45098"/>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40">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s>
    </pivotField>
    <pivotField showAll="0"/>
    <pivotField showAll="0" defaultSubtota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36"/>
    </i>
    <i>
      <x v="37"/>
    </i>
    <i>
      <x v="38"/>
    </i>
    <i>
      <x v="39"/>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56">
      <pivotArea field="5" type="button" dataOnly="0" labelOnly="1" outline="0" axis="axisRow" fieldPosition="0"/>
    </format>
    <format dxfId="55">
      <pivotArea dataOnly="0" labelOnly="1" outline="0" fieldPosition="0">
        <references count="1">
          <reference field="4294967294" count="2">
            <x v="0"/>
            <x v="2"/>
          </reference>
        </references>
      </pivotArea>
    </format>
    <format dxfId="54">
      <pivotArea field="5" type="button" dataOnly="0" labelOnly="1" outline="0" axis="axisRow" fieldPosition="0"/>
    </format>
    <format dxfId="53">
      <pivotArea dataOnly="0" labelOnly="1" outline="0" fieldPosition="0">
        <references count="1">
          <reference field="4294967294" count="2">
            <x v="0"/>
            <x v="2"/>
          </reference>
        </references>
      </pivotArea>
    </format>
    <format dxfId="52">
      <pivotArea field="5" type="button" dataOnly="0" labelOnly="1" outline="0" axis="axisRow" fieldPosition="0"/>
    </format>
    <format dxfId="51">
      <pivotArea dataOnly="0" labelOnly="1" outline="0" fieldPosition="0">
        <references count="1">
          <reference field="4294967294" count="2">
            <x v="0"/>
            <x v="2"/>
          </reference>
        </references>
      </pivotArea>
    </format>
    <format dxfId="50">
      <pivotArea collapsedLevelsAreSubtotals="1" fieldPosition="0">
        <references count="1">
          <reference field="5" count="1">
            <x v="8"/>
          </reference>
        </references>
      </pivotArea>
    </format>
    <format dxfId="49">
      <pivotArea outline="0" collapsedLevelsAreSubtotals="1" fieldPosition="0"/>
    </format>
    <format dxfId="48">
      <pivotArea dataOnly="0" labelOnly="1" fieldPosition="0">
        <references count="1">
          <reference field="5" count="0"/>
        </references>
      </pivotArea>
    </format>
    <format dxfId="47">
      <pivotArea dataOnly="0" labelOnly="1" outline="0" fieldPosition="0">
        <references count="1">
          <reference field="4294967294" count="1">
            <x v="1"/>
          </reference>
        </references>
      </pivotArea>
    </format>
    <format dxfId="46">
      <pivotArea dataOnly="0" labelOnly="1" outline="0" fieldPosition="0">
        <references count="1">
          <reference field="4294967294" count="1">
            <x v="1"/>
          </reference>
        </references>
      </pivotArea>
    </format>
    <format dxfId="45">
      <pivotArea outline="0" fieldPosition="0">
        <references count="1">
          <reference field="4294967294" count="1">
            <x v="1"/>
          </reference>
        </references>
      </pivotArea>
    </format>
    <format dxfId="44">
      <pivotArea field="5" type="button" dataOnly="0" labelOnly="1" outline="0" axis="axisRow" fieldPosition="0"/>
    </format>
    <format dxfId="43">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40">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s>
    </pivotField>
    <pivotField dataField="1" showAll="0"/>
    <pivotField showAll="0" defaultSubtotal="0"/>
    <pivotField showAll="0">
      <items count="4">
        <item h="1" x="1"/>
        <item h="1" m="1" x="2"/>
        <item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6"/>
    </i>
    <i>
      <x v="37"/>
    </i>
    <i>
      <x v="38"/>
    </i>
    <i>
      <x v="39"/>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71">
      <pivotArea dataOnly="0" labelOnly="1" fieldPosition="0">
        <references count="1">
          <reference field="5" count="1">
            <x v="0"/>
          </reference>
        </references>
      </pivotArea>
    </format>
    <format dxfId="70">
      <pivotArea field="5" type="button" dataOnly="0" labelOnly="1" outline="0" axis="axisRow" fieldPosition="0"/>
    </format>
    <format dxfId="69">
      <pivotArea dataOnly="0" labelOnly="1" outline="0" fieldPosition="0">
        <references count="1">
          <reference field="4294967294" count="2">
            <x v="1"/>
            <x v="2"/>
          </reference>
        </references>
      </pivotArea>
    </format>
    <format dxfId="68">
      <pivotArea field="5" type="button" dataOnly="0" labelOnly="1" outline="0" axis="axisRow" fieldPosition="0"/>
    </format>
    <format dxfId="67">
      <pivotArea dataOnly="0" labelOnly="1" outline="0" fieldPosition="0">
        <references count="1">
          <reference field="4294967294" count="2">
            <x v="1"/>
            <x v="2"/>
          </reference>
        </references>
      </pivotArea>
    </format>
    <format dxfId="66">
      <pivotArea field="5" type="button" dataOnly="0" labelOnly="1" outline="0" axis="axisRow" fieldPosition="0"/>
    </format>
    <format dxfId="65">
      <pivotArea dataOnly="0" labelOnly="1" outline="0" fieldPosition="0">
        <references count="1">
          <reference field="4294967294" count="2">
            <x v="1"/>
            <x v="2"/>
          </reference>
        </references>
      </pivotArea>
    </format>
    <format dxfId="64">
      <pivotArea collapsedLevelsAreSubtotals="1" fieldPosition="0">
        <references count="1">
          <reference field="5" count="1">
            <x v="8"/>
          </reference>
        </references>
      </pivotArea>
    </format>
    <format dxfId="63">
      <pivotArea outline="0" collapsedLevelsAreSubtotals="1" fieldPosition="0"/>
    </format>
    <format dxfId="62">
      <pivotArea dataOnly="0" labelOnly="1" fieldPosition="0">
        <references count="1">
          <reference field="5" count="0"/>
        </references>
      </pivotArea>
    </format>
    <format dxfId="61">
      <pivotArea field="5" type="button" dataOnly="0" labelOnly="1" outline="0" axis="axisRow" fieldPosition="0"/>
    </format>
    <format dxfId="60">
      <pivotArea dataOnly="0" labelOnly="1" outline="0" fieldPosition="0">
        <references count="1">
          <reference field="4294967294" count="1">
            <x v="0"/>
          </reference>
        </references>
      </pivotArea>
    </format>
    <format dxfId="59">
      <pivotArea dataOnly="0" labelOnly="1" outline="0" fieldPosition="0">
        <references count="1">
          <reference field="4294967294" count="1">
            <x v="0"/>
          </reference>
        </references>
      </pivotArea>
    </format>
    <format dxfId="58">
      <pivotArea field="5" type="button" dataOnly="0" labelOnly="1" outline="0" axis="axisRow" fieldPosition="0"/>
    </format>
    <format dxfId="57">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40">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s>
    </pivotField>
    <pivotField dataField="1" showAll="0"/>
    <pivotField dataField="1"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6"/>
    </i>
    <i>
      <x v="37"/>
    </i>
    <i>
      <x v="38"/>
    </i>
    <i>
      <x v="39"/>
    </i>
  </rowItems>
  <colFields count="1">
    <field x="-2"/>
  </colFields>
  <colItems count="2">
    <i>
      <x/>
    </i>
    <i i="1">
      <x v="1"/>
    </i>
  </colItems>
  <dataFields count="2">
    <dataField name="Estimate " fld="6" baseField="3" baseItem="0"/>
    <dataField name="Model " fld="7" baseField="3" baseItem="0"/>
  </dataFields>
  <formats count="6">
    <format dxfId="77">
      <pivotArea field="5" type="button" dataOnly="0" labelOnly="1" outline="0" axis="axisRow" fieldPosition="0"/>
    </format>
    <format dxfId="76">
      <pivotArea dataOnly="0" labelOnly="1" outline="0" fieldPosition="0">
        <references count="1">
          <reference field="4294967294" count="2">
            <x v="0"/>
            <x v="1"/>
          </reference>
        </references>
      </pivotArea>
    </format>
    <format dxfId="75">
      <pivotArea field="5" type="button" dataOnly="0" labelOnly="1" outline="0" axis="axisRow" fieldPosition="0"/>
    </format>
    <format dxfId="74">
      <pivotArea dataOnly="0" labelOnly="1" outline="0" fieldPosition="0">
        <references count="1">
          <reference field="4294967294" count="2">
            <x v="0"/>
            <x v="1"/>
          </reference>
        </references>
      </pivotArea>
    </format>
    <format dxfId="73">
      <pivotArea field="5" type="button" dataOnly="0" labelOnly="1" outline="0" axis="axisRow" fieldPosition="0"/>
    </format>
    <format dxfId="72">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40">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s>
    </pivotField>
    <pivotField compact="0" outline="0" showAll="0"/>
    <pivotField compact="0" outline="0" showAll="0" defaultSubtotal="0"/>
    <pivotField compact="0" outline="0" showAll="0">
      <items count="4">
        <item h="1" x="1"/>
        <item h="1" m="1" x="2"/>
        <item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6"/>
    </i>
    <i>
      <x v="37"/>
    </i>
    <i>
      <x v="38"/>
    </i>
    <i>
      <x v="39"/>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89">
      <pivotArea field="5" type="button" dataOnly="0" labelOnly="1" outline="0" axis="axisRow" fieldPosition="0"/>
    </format>
    <format dxfId="88">
      <pivotArea dataOnly="0" labelOnly="1" outline="0" fieldPosition="0">
        <references count="1">
          <reference field="5" count="8">
            <x v="0"/>
            <x v="1"/>
            <x v="2"/>
            <x v="3"/>
            <x v="4"/>
            <x v="5"/>
            <x v="6"/>
            <x v="7"/>
          </reference>
        </references>
      </pivotArea>
    </format>
    <format dxfId="87">
      <pivotArea outline="0" collapsedLevelsAreSubtotals="1" fieldPosition="0"/>
    </format>
    <format dxfId="86">
      <pivotArea dataOnly="0" labelOnly="1" outline="0" fieldPosition="0">
        <references count="1">
          <reference field="5" count="8">
            <x v="0"/>
            <x v="1"/>
            <x v="2"/>
            <x v="3"/>
            <x v="4"/>
            <x v="5"/>
            <x v="6"/>
            <x v="7"/>
          </reference>
        </references>
      </pivotArea>
    </format>
    <format dxfId="85">
      <pivotArea field="5" type="button" dataOnly="0" labelOnly="1" outline="0" axis="axisRow" fieldPosition="0"/>
    </format>
    <format dxfId="84">
      <pivotArea dataOnly="0" labelOnly="1" outline="0" fieldPosition="0">
        <references count="1">
          <reference field="4294967294" count="3">
            <x v="0"/>
            <x v="1"/>
            <x v="2"/>
          </reference>
        </references>
      </pivotArea>
    </format>
    <format dxfId="83">
      <pivotArea field="5" type="button" dataOnly="0" labelOnly="1" outline="0" axis="axisRow" fieldPosition="0"/>
    </format>
    <format dxfId="82">
      <pivotArea dataOnly="0" labelOnly="1" outline="0" fieldPosition="0">
        <references count="1">
          <reference field="4294967294" count="3">
            <x v="0"/>
            <x v="1"/>
            <x v="2"/>
          </reference>
        </references>
      </pivotArea>
    </format>
    <format dxfId="81">
      <pivotArea field="5" type="button" dataOnly="0" labelOnly="1" outline="0" axis="axisRow" fieldPosition="0"/>
    </format>
    <format dxfId="80">
      <pivotArea dataOnly="0" labelOnly="1" outline="0" fieldPosition="0">
        <references count="1">
          <reference field="4294967294" count="3">
            <x v="0"/>
            <x v="1"/>
            <x v="2"/>
          </reference>
        </references>
      </pivotArea>
    </format>
    <format dxfId="79">
      <pivotArea field="5" type="button" dataOnly="0" labelOnly="1" outline="0" axis="axisRow" fieldPosition="0"/>
    </format>
    <format dxfId="78">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40">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6"/>
    </i>
    <i>
      <x v="37"/>
    </i>
    <i>
      <x v="38"/>
    </i>
    <i>
      <x v="39"/>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117">
      <pivotArea outline="0" collapsedLevelsAreSubtotals="1" fieldPosition="0"/>
    </format>
    <format dxfId="116">
      <pivotArea dataOnly="0" labelOnly="1" outline="0" fieldPosition="0">
        <references count="1">
          <reference field="5" count="0"/>
        </references>
      </pivotArea>
    </format>
    <format dxfId="115">
      <pivotArea type="origin" dataOnly="0" labelOnly="1" outline="0" fieldPosition="0"/>
    </format>
    <format dxfId="114">
      <pivotArea field="5" type="button" dataOnly="0" labelOnly="1" outline="0" axis="axisRow" fieldPosition="0"/>
    </format>
    <format dxfId="113">
      <pivotArea field="8" type="button" dataOnly="0" labelOnly="1" outline="0" axis="axisCol" fieldPosition="0"/>
    </format>
    <format dxfId="112">
      <pivotArea field="-2" type="button" dataOnly="0" labelOnly="1" outline="0" axis="axisCol" fieldPosition="1"/>
    </format>
    <format dxfId="111">
      <pivotArea type="topRight" dataOnly="0" labelOnly="1" outline="0" fieldPosition="0"/>
    </format>
    <format dxfId="110">
      <pivotArea dataOnly="0" labelOnly="1" outline="0" fieldPosition="0">
        <references count="1">
          <reference field="8" count="0"/>
        </references>
      </pivotArea>
    </format>
    <format dxfId="109">
      <pivotArea dataOnly="0" labelOnly="1" outline="0" fieldPosition="0">
        <references count="2">
          <reference field="4294967294" count="2">
            <x v="0"/>
            <x v="1"/>
          </reference>
          <reference field="8" count="1" selected="0">
            <x v="0"/>
          </reference>
        </references>
      </pivotArea>
    </format>
    <format dxfId="108">
      <pivotArea dataOnly="0" labelOnly="1" outline="0" fieldPosition="0">
        <references count="2">
          <reference field="4294967294" count="2">
            <x v="0"/>
            <x v="1"/>
          </reference>
          <reference field="8" count="1" selected="0">
            <x v="1"/>
          </reference>
        </references>
      </pivotArea>
    </format>
    <format dxfId="107">
      <pivotArea type="origin" dataOnly="0" labelOnly="1" outline="0" fieldPosition="0"/>
    </format>
    <format dxfId="106">
      <pivotArea field="5" type="button" dataOnly="0" labelOnly="1" outline="0" axis="axisRow" fieldPosition="0"/>
    </format>
    <format dxfId="105">
      <pivotArea field="8" type="button" dataOnly="0" labelOnly="1" outline="0" axis="axisCol" fieldPosition="0"/>
    </format>
    <format dxfId="104">
      <pivotArea field="-2" type="button" dataOnly="0" labelOnly="1" outline="0" axis="axisCol" fieldPosition="1"/>
    </format>
    <format dxfId="103">
      <pivotArea type="topRight" dataOnly="0" labelOnly="1" outline="0" fieldPosition="0"/>
    </format>
    <format dxfId="102">
      <pivotArea dataOnly="0" labelOnly="1" outline="0" fieldPosition="0">
        <references count="1">
          <reference field="8" count="0"/>
        </references>
      </pivotArea>
    </format>
    <format dxfId="101">
      <pivotArea dataOnly="0" labelOnly="1" outline="0" fieldPosition="0">
        <references count="2">
          <reference field="4294967294" count="2">
            <x v="0"/>
            <x v="1"/>
          </reference>
          <reference field="8" count="1" selected="0">
            <x v="0"/>
          </reference>
        </references>
      </pivotArea>
    </format>
    <format dxfId="100">
      <pivotArea dataOnly="0" labelOnly="1" outline="0" fieldPosition="0">
        <references count="2">
          <reference field="4294967294" count="2">
            <x v="0"/>
            <x v="1"/>
          </reference>
          <reference field="8" count="1" selected="0">
            <x v="1"/>
          </reference>
        </references>
      </pivotArea>
    </format>
    <format dxfId="99">
      <pivotArea type="origin" dataOnly="0" labelOnly="1" outline="0" fieldPosition="0"/>
    </format>
    <format dxfId="98">
      <pivotArea field="5" type="button" dataOnly="0" labelOnly="1" outline="0" axis="axisRow" fieldPosition="0"/>
    </format>
    <format dxfId="97">
      <pivotArea field="8" type="button" dataOnly="0" labelOnly="1" outline="0" axis="axisCol" fieldPosition="0"/>
    </format>
    <format dxfId="96">
      <pivotArea field="-2" type="button" dataOnly="0" labelOnly="1" outline="0" axis="axisCol" fieldPosition="1"/>
    </format>
    <format dxfId="95">
      <pivotArea type="topRight" dataOnly="0" labelOnly="1" outline="0" fieldPosition="0"/>
    </format>
    <format dxfId="94">
      <pivotArea dataOnly="0" labelOnly="1" outline="0" fieldPosition="0">
        <references count="1">
          <reference field="8" count="0"/>
        </references>
      </pivotArea>
    </format>
    <format dxfId="93">
      <pivotArea dataOnly="0" labelOnly="1" outline="0" fieldPosition="0">
        <references count="2">
          <reference field="4294967294" count="2">
            <x v="0"/>
            <x v="1"/>
          </reference>
          <reference field="8" count="1" selected="0">
            <x v="0"/>
          </reference>
        </references>
      </pivotArea>
    </format>
    <format dxfId="92">
      <pivotArea dataOnly="0" labelOnly="1" outline="0" fieldPosition="0">
        <references count="2">
          <reference field="4294967294" count="2">
            <x v="0"/>
            <x v="1"/>
          </reference>
          <reference field="8" count="1" selected="0">
            <x v="1"/>
          </reference>
        </references>
      </pivotArea>
    </format>
    <format dxfId="91">
      <pivotArea dataOnly="0" labelOnly="1" outline="0" fieldPosition="0">
        <references count="2">
          <reference field="4294967294" count="1">
            <x v="0"/>
          </reference>
          <reference field="8" count="1" selected="0">
            <x v="2"/>
          </reference>
        </references>
      </pivotArea>
    </format>
    <format dxfId="90">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41">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 t="default"/>
      </items>
    </pivotField>
    <pivotField showAll="0"/>
    <pivotField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41">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 t="default"/>
      </items>
    </pivotField>
    <pivotField showAll="0"/>
    <pivotField showAll="0"/>
    <pivotField axis="axisRow" showAll="0">
      <items count="4">
        <item h="1" x="1"/>
        <item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v="1"/>
    </i>
  </rowItems>
  <colItems count="1">
    <i/>
  </colItem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40">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s>
    </pivotField>
    <pivotField showAll="0"/>
    <pivotField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3">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41">
        <item m="1" x="31"/>
        <item m="1" x="25"/>
        <item m="1" x="19"/>
        <item m="1" x="38"/>
        <item m="1" x="32"/>
        <item m="1" x="26"/>
        <item m="1" x="20"/>
        <item m="1" x="39"/>
        <item m="1" x="33"/>
        <item m="1" x="27"/>
        <item m="1" x="21"/>
        <item m="1" x="40"/>
        <item m="1" x="34"/>
        <item m="1" x="28"/>
        <item m="1" x="22"/>
        <item m="1" x="16"/>
        <item m="1" x="35"/>
        <item m="1" x="29"/>
        <item m="1" x="23"/>
        <item m="1" x="17"/>
        <item m="1" x="36"/>
        <item m="1" x="30"/>
        <item m="1" x="24"/>
        <item m="1" x="18"/>
        <item m="1" x="37"/>
        <item m="1" x="15"/>
        <item m="1" x="14"/>
        <item m="1" x="13"/>
        <item m="1" x="12"/>
        <item m="1" x="11"/>
        <item m="1" x="10"/>
        <item m="1" x="9"/>
        <item x="0"/>
        <item x="1"/>
        <item x="2"/>
        <item x="3"/>
        <item x="4"/>
        <item x="5"/>
        <item x="6"/>
        <item x="7"/>
        <item x="8"/>
      </items>
    </pivotField>
    <pivotField name="Review quarter" axis="axisRow" compact="0" numFmtId="169" outline="0" showAll="0" defaultSubtotal="0">
      <items count="40">
        <item h="1" m="1" x="15"/>
        <item h="1" m="1" x="34"/>
        <item h="1" m="1" x="28"/>
        <item h="1" m="1" x="22"/>
        <item h="1" m="1" x="16"/>
        <item h="1" m="1" x="35"/>
        <item h="1" m="1" x="29"/>
        <item h="1" m="1" x="23"/>
        <item h="1" m="1" x="17"/>
        <item h="1" m="1" x="36"/>
        <item h="1" m="1" x="30"/>
        <item h="1" m="1" x="24"/>
        <item h="1" m="1" x="18"/>
        <item h="1" m="1" x="37"/>
        <item h="1" m="1" x="31"/>
        <item h="1" m="1" x="25"/>
        <item h="1" m="1" x="19"/>
        <item h="1" m="1" x="38"/>
        <item h="1" m="1" x="32"/>
        <item h="1" m="1" x="26"/>
        <item h="1" m="1" x="20"/>
        <item h="1" m="1" x="39"/>
        <item h="1" m="1" x="33"/>
        <item h="1" m="1" x="27"/>
        <item h="1" m="1" x="21"/>
        <item h="1" m="1" x="14"/>
        <item h="1" m="1" x="13"/>
        <item h="1" m="1" x="12"/>
        <item h="1" m="1" x="11"/>
        <item h="1" m="1" x="10"/>
        <item h="1" m="1" x="9"/>
        <item h="1" m="1" x="8"/>
        <item h="1" x="0"/>
        <item h="1" x="1"/>
        <item h="1" x="2"/>
        <item h="1" x="3"/>
        <item x="4"/>
        <item x="5"/>
        <item x="6"/>
        <item x="7"/>
      </items>
    </pivotField>
    <pivotField dataField="1" compact="0" outline="0" showAll="0"/>
    <pivotField compact="0" outline="0" showAll="0"/>
    <pivotField compact="0" outline="0" showAll="0">
      <items count="4">
        <item h="1" x="1"/>
        <item h="1" m="1" x="2"/>
        <item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36"/>
    </i>
    <i r="1">
      <x v="37"/>
    </i>
    <i r="1">
      <x v="38"/>
    </i>
    <i r="1">
      <x v="39"/>
    </i>
  </rowItems>
  <colFields count="1">
    <field x="-2"/>
  </colFields>
  <colItems count="6">
    <i>
      <x/>
    </i>
    <i i="1">
      <x v="1"/>
    </i>
    <i i="2">
      <x v="2"/>
    </i>
    <i i="3">
      <x v="3"/>
    </i>
    <i i="4">
      <x v="4"/>
    </i>
    <i i="5">
      <x v="5"/>
    </i>
  </colItems>
  <dataFields count="6">
    <dataField name="Collected count from STAs" fld="14" baseField="5" baseItem="2" numFmtId="3"/>
    <dataField name="NCVER published estimate " fld="6" baseField="0" baseItem="0" numFmtId="3"/>
    <dataField name="Lower boundary of 95% prediction interval" fld="9" baseField="5" baseItem="0" numFmtId="3"/>
    <dataField name="Upper boundary of 95% prediction interval" fld="10" baseField="5" baseItem="0" numFmtId="3"/>
    <dataField name="Final count" fld="11" baseField="0" baseItem="0" numFmtId="3"/>
    <dataField name="Estimate as percentage of final count" fld="12" baseField="5" baseItem="2" numFmtId="166"/>
  </dataFields>
  <formats count="35">
    <format dxfId="38">
      <pivotArea outline="0" collapsedLevelsAreSubtotals="1" fieldPosition="0">
        <references count="1">
          <reference field="4294967294" count="1" selected="0">
            <x v="5"/>
          </reference>
        </references>
      </pivotArea>
    </format>
    <format dxfId="37">
      <pivotArea field="2" type="button" dataOnly="0" labelOnly="1" outline="0" axis="axisRow" fieldPosition="0"/>
    </format>
    <format dxfId="36">
      <pivotArea field="5" type="button" dataOnly="0" labelOnly="1" outline="0" axis="axisRow" fieldPosition="1"/>
    </format>
    <format dxfId="35">
      <pivotArea dataOnly="0" labelOnly="1" outline="0" fieldPosition="0">
        <references count="1">
          <reference field="4294967294" count="5">
            <x v="1"/>
            <x v="2"/>
            <x v="3"/>
            <x v="4"/>
            <x v="5"/>
          </reference>
        </references>
      </pivotArea>
    </format>
    <format dxfId="34">
      <pivotArea field="2" type="button" dataOnly="0" labelOnly="1" outline="0" axis="axisRow" fieldPosition="0"/>
    </format>
    <format dxfId="33">
      <pivotArea field="5" type="button" dataOnly="0" labelOnly="1" outline="0" axis="axisRow" fieldPosition="1"/>
    </format>
    <format dxfId="32">
      <pivotArea dataOnly="0" labelOnly="1" outline="0" fieldPosition="0">
        <references count="1">
          <reference field="4294967294" count="5">
            <x v="1"/>
            <x v="2"/>
            <x v="3"/>
            <x v="4"/>
            <x v="5"/>
          </reference>
        </references>
      </pivotArea>
    </format>
    <format dxfId="31">
      <pivotArea field="4" type="button" dataOnly="0" labelOnly="1" outline="0"/>
    </format>
    <format dxfId="30">
      <pivotArea outline="0" fieldPosition="0">
        <references count="1">
          <reference field="4294967294" count="1">
            <x v="5"/>
          </reference>
        </references>
      </pivotArea>
    </format>
    <format dxfId="29">
      <pivotArea dataOnly="0" labelOnly="1" outline="0" fieldPosition="0">
        <references count="1">
          <reference field="2" count="0"/>
        </references>
      </pivotArea>
    </format>
    <format dxfId="28">
      <pivotArea outline="0" collapsedLevelsAreSubtotals="1" fieldPosition="0"/>
    </format>
    <format dxfId="27">
      <pivotArea dataOnly="0" labelOnly="1" outline="0" fieldPosition="0">
        <references count="1">
          <reference field="2" count="0"/>
        </references>
      </pivotArea>
    </format>
    <format dxfId="26">
      <pivotArea dataOnly="0" labelOnly="1" outline="0" fieldPosition="0">
        <references count="2">
          <reference field="2" count="0" selected="0"/>
          <reference field="5" count="0"/>
        </references>
      </pivotArea>
    </format>
    <format dxfId="25">
      <pivotArea outline="0" collapsedLevelsAreSubtotals="1" fieldPosition="0"/>
    </format>
    <format dxfId="24">
      <pivotArea dataOnly="0" labelOnly="1" outline="0" fieldPosition="0">
        <references count="1">
          <reference field="2" count="0"/>
        </references>
      </pivotArea>
    </format>
    <format dxfId="23">
      <pivotArea dataOnly="0" labelOnly="1" outline="0" fieldPosition="0">
        <references count="2">
          <reference field="2" count="0" selected="0"/>
          <reference field="5" count="0"/>
        </references>
      </pivotArea>
    </format>
    <format dxfId="22">
      <pivotArea dataOnly="0" labelOnly="1" outline="0" fieldPosition="0">
        <references count="1">
          <reference field="4294967294" count="1">
            <x v="0"/>
          </reference>
        </references>
      </pivotArea>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6">
            <x v="0"/>
            <x v="1"/>
            <x v="2"/>
            <x v="3"/>
            <x v="4"/>
            <x v="5"/>
          </reference>
        </references>
      </pivotArea>
    </format>
    <format dxfId="19">
      <pivotArea field="2" type="button" dataOnly="0" labelOnly="1" outline="0" axis="axisRow" fieldPosition="0"/>
    </format>
    <format dxfId="18">
      <pivotArea field="5" type="button" dataOnly="0" labelOnly="1" outline="0" axis="axisRow" fieldPosition="1"/>
    </format>
    <format dxfId="17">
      <pivotArea dataOnly="0" labelOnly="1" outline="0" fieldPosition="0">
        <references count="1">
          <reference field="4294967294" count="6">
            <x v="0"/>
            <x v="1"/>
            <x v="2"/>
            <x v="3"/>
            <x v="4"/>
            <x v="5"/>
          </reference>
        </references>
      </pivotArea>
    </format>
    <format dxfId="16">
      <pivotArea field="2" type="button" dataOnly="0" labelOnly="1" outline="0" axis="axisRow" fieldPosition="0"/>
    </format>
    <format dxfId="15">
      <pivotArea field="5" type="button" dataOnly="0" labelOnly="1" outline="0" axis="axisRow" fieldPosition="1"/>
    </format>
    <format dxfId="14">
      <pivotArea dataOnly="0" labelOnly="1" outline="0" fieldPosition="0">
        <references count="1">
          <reference field="4294967294" count="6">
            <x v="0"/>
            <x v="1"/>
            <x v="2"/>
            <x v="3"/>
            <x v="4"/>
            <x v="5"/>
          </reference>
        </references>
      </pivotArea>
    </format>
    <format dxfId="13">
      <pivotArea type="all" dataOnly="0" outline="0" fieldPosition="0"/>
    </format>
    <format dxfId="12">
      <pivotArea type="all" dataOnly="0" outline="0" fieldPosition="0"/>
    </format>
    <format dxfId="11">
      <pivotArea dataOnly="0" labelOnly="1" outline="0" fieldPosition="0">
        <references count="1">
          <reference field="4294967294" count="6">
            <x v="0"/>
            <x v="1"/>
            <x v="2"/>
            <x v="3"/>
            <x v="4"/>
            <x v="5"/>
          </reference>
        </references>
      </pivotArea>
    </format>
    <format dxfId="10">
      <pivotArea dataOnly="0" labelOnly="1" outline="0" fieldPosition="0">
        <references count="1">
          <reference field="4294967294" count="6">
            <x v="0"/>
            <x v="1"/>
            <x v="2"/>
            <x v="3"/>
            <x v="4"/>
            <x v="5"/>
          </reference>
        </references>
      </pivotArea>
    </format>
    <format dxfId="9">
      <pivotArea dataOnly="0" labelOnly="1" outline="0" fieldPosition="0">
        <references count="1">
          <reference field="4294967294" count="6">
            <x v="0"/>
            <x v="1"/>
            <x v="2"/>
            <x v="3"/>
            <x v="4"/>
            <x v="5"/>
          </reference>
        </references>
      </pivotArea>
    </format>
    <format dxfId="8">
      <pivotArea dataOnly="0" labelOnly="1" outline="0" fieldPosition="0">
        <references count="1">
          <reference field="4294967294" count="1">
            <x v="0"/>
          </reference>
        </references>
      </pivotArea>
    </format>
    <format dxfId="7">
      <pivotArea field="2" type="button" dataOnly="0" labelOnly="1" outline="0" axis="axisRow" fieldPosition="0"/>
    </format>
    <format dxfId="6">
      <pivotArea field="5" type="button" dataOnly="0" labelOnly="1" outline="0" axis="axisRow" fieldPosition="1"/>
    </format>
    <format dxfId="5">
      <pivotArea outline="0" fieldPosition="0">
        <references count="1">
          <reference field="4294967294" count="1">
            <x v="0"/>
          </reference>
        </references>
      </pivotArea>
    </format>
    <format dxfId="4">
      <pivotArea outline="0" fieldPosition="0">
        <references count="1">
          <reference field="4294967294" count="5" selected="0">
            <x v="0"/>
            <x v="1"/>
            <x v="2"/>
            <x v="3"/>
            <x v="4"/>
          </reference>
        </references>
      </pivotArea>
    </format>
  </formats>
  <conditionalFormats count="2">
    <conditionalFormat priority="2">
      <pivotAreas count="1">
        <pivotArea type="data" outline="0" collapsedLevelsAreSubtotals="1" fieldPosition="0">
          <references count="1">
            <reference field="4294967294" count="1" selected="0">
              <x v="5"/>
            </reference>
          </references>
        </pivotArea>
      </pivotAreas>
    </conditionalFormat>
    <conditionalFormat priority="3">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s="1"/>
        <i x="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1" s="1"/>
        <i x="2"/>
        <i x="0" nd="1"/>
        <i x="3" nd="1"/>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40">
        <i x="4" s="1"/>
        <i x="5" s="1"/>
        <i x="6" s="1"/>
        <i x="7" s="1"/>
        <i x="0" nd="1"/>
        <i x="1" nd="1"/>
        <i x="2" nd="1"/>
        <i x="3" nd="1"/>
        <i x="15" nd="1"/>
        <i x="34" nd="1"/>
        <i x="28" nd="1"/>
        <i x="22" nd="1"/>
        <i x="16" nd="1"/>
        <i x="35" nd="1"/>
        <i x="29" nd="1"/>
        <i x="23" nd="1"/>
        <i x="17" nd="1"/>
        <i x="36" nd="1"/>
        <i x="30" nd="1"/>
        <i x="24" nd="1"/>
        <i x="18" nd="1"/>
        <i x="37" nd="1"/>
        <i x="31" nd="1"/>
        <i x="25" nd="1"/>
        <i x="19" nd="1"/>
        <i x="38" nd="1"/>
        <i x="32" nd="1"/>
        <i x="26" nd="1"/>
        <i x="20" nd="1"/>
        <i x="39" nd="1"/>
        <i x="33" nd="1"/>
        <i x="27" nd="1"/>
        <i x="21" nd="1"/>
        <i x="14" nd="1"/>
        <i x="13" nd="1"/>
        <i x="12" nd="1"/>
        <i x="11" nd="1"/>
        <i x="10" nd="1"/>
        <i x="9" nd="1"/>
        <i x="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0FB970-746B-459D-9AD8-94919BD79EBC}" name="Table1" displayName="Table1" ref="B1:Q289" totalsRowShown="0" tableBorderDxfId="134">
  <autoFilter ref="B1:Q289" xr:uid="{EC0FB970-746B-459D-9AD8-94919BD79EBC}"/>
  <tableColumns count="16">
    <tableColumn id="1" xr3:uid="{B0393264-F7A2-4743-97CD-9D726E24F807}" name=" " dataDxfId="133"/>
    <tableColumn id="2" xr3:uid="{22B76E1A-F88D-4CAA-89ED-1F49341B0982}" name="State" dataDxfId="132"/>
    <tableColumn id="3" xr3:uid="{D6825E9D-E1B6-4B62-9411-288993D385B7}" name="contract" dataDxfId="131"/>
    <tableColumn id="4" xr3:uid="{34C33F37-9A62-4316-BB8B-6D3C4399546F}" name="collection_quarter" dataDxfId="130"/>
    <tableColumn id="5" xr3:uid="{0E322B0C-7ABA-4D17-8112-40C5BF0276CC}" name="collection_number" dataDxfId="129"/>
    <tableColumn id="6" xr3:uid="{8BDCF4C5-52E4-429B-B7F3-3D3619E1A490}" name="review_quarter" dataDxfId="128"/>
    <tableColumn id="7" xr3:uid="{EB6AB945-67EB-4B3F-A218-7FFD511AD467}" name="Estimate" dataDxfId="127"/>
    <tableColumn id="8" xr3:uid="{34C52224-8378-4243-8949-1A19FD68FC3C}" name="model" dataDxfId="126"/>
    <tableColumn id="9" xr3:uid="{944E97DF-0CD9-4E1C-B33C-C9E536FE23D4}" name="type" dataDxfId="125"/>
    <tableColumn id="10" xr3:uid="{9CE2665D-0C97-43CE-A19C-672B5B4660A2}" name="Low95" dataDxfId="124"/>
    <tableColumn id="11" xr3:uid="{A1E4801F-C255-43CD-BF3C-66E965ACAE5B}" name="High95" dataDxfId="123"/>
    <tableColumn id="12" xr3:uid="{8A02C6FD-0894-4755-96EE-FF7E0791B4C2}" name="final_count" dataDxfId="122"/>
    <tableColumn id="13" xr3:uid="{DF1F6B75-8B26-437A-A50F-210587DD21F6}" name="perc_of_final_count" dataDxfId="121"/>
    <tableColumn id="14" xr3:uid="{E0D00A9B-37A7-4230-945F-1E06823A5A5E}" name="count_in_PI" dataDxfId="120"/>
    <tableColumn id="15" xr3:uid="{DA93380E-3201-4F8D-86B3-BF22226E3BE3}" name="raw_value" dataDxfId="119"/>
    <tableColumn id="16" xr3:uid="{9851BBDF-555C-4F1E-90DD-814CB2E6D05A}" name="model_perc_final_count" dataDxfId="118"/>
  </tableColumns>
  <tableStyleInfo name="TableStyleLight18" showFirstColumn="1"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42578125" customWidth="1"/>
    <col min="3" max="3" width="7.85546875" customWidth="1"/>
    <col min="4" max="4" width="26.140625" customWidth="1"/>
    <col min="5" max="5" width="27.42578125" customWidth="1"/>
    <col min="6" max="6" width="4.5703125" customWidth="1"/>
    <col min="7" max="9" width="8.85546875" customWidth="1"/>
    <col min="10" max="10" width="10.42578125" bestFit="1" customWidth="1"/>
    <col min="11" max="11" width="22.140625" bestFit="1" customWidth="1"/>
    <col min="12" max="13" width="9.42578125" customWidth="1"/>
  </cols>
  <sheetData>
    <row r="1" spans="2:11" ht="9.75" customHeight="1" x14ac:dyDescent="0.25"/>
    <row r="2" spans="2:11" ht="17.25" customHeight="1" x14ac:dyDescent="0.25">
      <c r="B2" s="233" t="s">
        <v>121</v>
      </c>
      <c r="C2" s="233"/>
      <c r="D2" s="233"/>
      <c r="E2" s="233"/>
      <c r="F2" s="233"/>
      <c r="G2" s="233"/>
      <c r="H2" s="233"/>
      <c r="I2" s="233"/>
      <c r="J2" s="233"/>
      <c r="K2" s="233"/>
    </row>
    <row r="3" spans="2:11" ht="17.25" customHeight="1" x14ac:dyDescent="0.25">
      <c r="B3" s="233"/>
      <c r="C3" s="233"/>
      <c r="D3" s="233"/>
      <c r="E3" s="233"/>
      <c r="F3" s="233"/>
      <c r="G3" s="233"/>
      <c r="H3" s="233"/>
      <c r="I3" s="233"/>
      <c r="J3" s="233"/>
      <c r="K3" s="233"/>
    </row>
    <row r="4" spans="2:11" ht="9" customHeight="1" x14ac:dyDescent="0.25">
      <c r="B4" s="115"/>
      <c r="C4" s="115"/>
      <c r="D4" s="115"/>
      <c r="E4" s="115"/>
      <c r="F4" s="115"/>
      <c r="G4" s="115"/>
      <c r="H4" s="115"/>
      <c r="I4" s="115"/>
      <c r="J4" s="115"/>
      <c r="K4" s="115"/>
    </row>
    <row r="5" spans="2:11" ht="18.75" customHeight="1" x14ac:dyDescent="0.25">
      <c r="B5" s="234" t="s">
        <v>92</v>
      </c>
      <c r="C5" s="234"/>
      <c r="D5" s="234"/>
      <c r="E5" s="234"/>
      <c r="F5" s="234"/>
      <c r="G5" s="234"/>
      <c r="H5" s="234"/>
      <c r="I5" s="234"/>
      <c r="J5" s="234"/>
      <c r="K5" s="234"/>
    </row>
    <row r="6" spans="2:11" ht="9.75" customHeight="1" x14ac:dyDescent="0.25">
      <c r="B6" s="114"/>
      <c r="C6" s="114"/>
      <c r="D6" s="114"/>
      <c r="E6" s="114"/>
      <c r="F6" s="114"/>
      <c r="G6" s="114"/>
      <c r="H6" s="114"/>
      <c r="I6" s="114"/>
      <c r="J6" s="114"/>
      <c r="K6" s="114"/>
    </row>
    <row r="7" spans="2:11" ht="15" customHeight="1" x14ac:dyDescent="0.25">
      <c r="B7" s="224" t="s">
        <v>112</v>
      </c>
      <c r="C7" s="224"/>
      <c r="D7" s="224"/>
      <c r="E7" s="225" t="s">
        <v>109</v>
      </c>
      <c r="F7" s="225"/>
      <c r="G7" s="225"/>
      <c r="H7" s="225"/>
      <c r="I7" s="225"/>
      <c r="J7" s="225"/>
      <c r="K7" s="225"/>
    </row>
    <row r="8" spans="2:11" s="62" customFormat="1" ht="15" customHeight="1" x14ac:dyDescent="0.2">
      <c r="B8" s="224" t="s">
        <v>86</v>
      </c>
      <c r="C8" s="224"/>
      <c r="E8" s="226" t="s">
        <v>131</v>
      </c>
      <c r="F8" s="226"/>
      <c r="G8" s="226"/>
      <c r="H8" s="226"/>
      <c r="I8" s="226"/>
      <c r="J8" s="226"/>
      <c r="K8" s="226"/>
    </row>
    <row r="9" spans="2:11" s="62" customFormat="1" ht="15" customHeight="1" x14ac:dyDescent="0.2">
      <c r="B9" s="224" t="s">
        <v>105</v>
      </c>
      <c r="C9" s="224"/>
      <c r="E9" s="226" t="s">
        <v>110</v>
      </c>
      <c r="F9" s="226"/>
      <c r="G9" s="226"/>
      <c r="H9" s="226"/>
      <c r="I9" s="226"/>
      <c r="J9" s="226"/>
      <c r="K9" s="226"/>
    </row>
    <row r="10" spans="2:11" s="62" customFormat="1" ht="15" customHeight="1" x14ac:dyDescent="0.2">
      <c r="B10" s="224" t="s">
        <v>42</v>
      </c>
      <c r="C10" s="224"/>
      <c r="E10" s="226" t="s">
        <v>160</v>
      </c>
      <c r="F10" s="226"/>
      <c r="G10" s="226"/>
      <c r="H10" s="226"/>
      <c r="I10" s="226"/>
      <c r="J10" s="226"/>
      <c r="K10" s="226"/>
    </row>
    <row r="11" spans="2:11" s="62" customFormat="1" ht="9" customHeight="1" x14ac:dyDescent="0.2">
      <c r="B11" s="175"/>
      <c r="C11" s="175"/>
      <c r="D11" s="175"/>
      <c r="E11" s="112"/>
      <c r="F11" s="178"/>
      <c r="G11" s="112"/>
      <c r="H11" s="112"/>
      <c r="I11" s="112"/>
      <c r="J11" s="112"/>
    </row>
    <row r="12" spans="2:11" ht="18.75" customHeight="1" x14ac:dyDescent="0.25">
      <c r="B12" s="234" t="s">
        <v>133</v>
      </c>
      <c r="C12" s="234"/>
      <c r="D12" s="234"/>
      <c r="E12" s="234"/>
      <c r="F12" s="234"/>
      <c r="G12" s="234"/>
      <c r="H12" s="234"/>
      <c r="I12" s="234"/>
      <c r="J12" s="234"/>
      <c r="K12" s="234"/>
    </row>
    <row r="13" spans="2:11" ht="9" customHeight="1" x14ac:dyDescent="0.25"/>
    <row r="14" spans="2:11" s="62" customFormat="1" ht="15.75" customHeight="1" x14ac:dyDescent="0.2">
      <c r="B14" s="223" t="s">
        <v>148</v>
      </c>
      <c r="C14" s="223"/>
      <c r="D14" s="223"/>
      <c r="E14" s="223"/>
      <c r="F14" s="223"/>
      <c r="G14" s="223"/>
      <c r="H14" s="223"/>
      <c r="I14" s="223"/>
      <c r="J14" s="223"/>
      <c r="K14" s="223"/>
    </row>
    <row r="15" spans="2:11" s="62" customFormat="1" ht="15.75" customHeight="1" x14ac:dyDescent="0.2">
      <c r="B15" s="223"/>
      <c r="C15" s="223"/>
      <c r="D15" s="223"/>
      <c r="E15" s="223"/>
      <c r="F15" s="223"/>
      <c r="G15" s="223"/>
      <c r="H15" s="223"/>
      <c r="I15" s="223"/>
      <c r="J15" s="223"/>
      <c r="K15" s="223"/>
    </row>
    <row r="16" spans="2:11" s="62" customFormat="1" ht="15.75" customHeight="1" x14ac:dyDescent="0.2">
      <c r="B16" s="223"/>
      <c r="C16" s="223"/>
      <c r="D16" s="223"/>
      <c r="E16" s="223"/>
      <c r="F16" s="223"/>
      <c r="G16" s="223"/>
      <c r="H16" s="223"/>
      <c r="I16" s="223"/>
      <c r="J16" s="223"/>
      <c r="K16" s="223"/>
    </row>
    <row r="17" spans="2:11" s="62" customFormat="1" ht="15.75" customHeight="1" x14ac:dyDescent="0.2">
      <c r="B17" s="223"/>
      <c r="C17" s="223"/>
      <c r="D17" s="223"/>
      <c r="E17" s="223"/>
      <c r="F17" s="223"/>
      <c r="G17" s="223"/>
      <c r="H17" s="223"/>
      <c r="I17" s="223"/>
      <c r="J17" s="223"/>
      <c r="K17" s="223"/>
    </row>
    <row r="18" spans="2:11" s="62" customFormat="1" ht="15.75" customHeight="1" x14ac:dyDescent="0.2">
      <c r="B18" s="223"/>
      <c r="C18" s="223"/>
      <c r="D18" s="223"/>
      <c r="E18" s="223"/>
      <c r="F18" s="223"/>
      <c r="G18" s="223"/>
      <c r="H18" s="223"/>
      <c r="I18" s="223"/>
      <c r="J18" s="223"/>
      <c r="K18" s="223"/>
    </row>
    <row r="19" spans="2:11" s="62" customFormat="1" ht="15" customHeight="1" x14ac:dyDescent="0.2">
      <c r="B19" s="223"/>
      <c r="C19" s="223"/>
      <c r="D19" s="223"/>
      <c r="E19" s="223"/>
      <c r="F19" s="223"/>
      <c r="G19" s="223"/>
      <c r="H19" s="223"/>
      <c r="I19" s="223"/>
      <c r="J19" s="223"/>
      <c r="K19" s="223"/>
    </row>
    <row r="20" spans="2:11" s="62" customFormat="1" ht="21.75" customHeight="1" x14ac:dyDescent="0.2">
      <c r="B20" s="223"/>
      <c r="C20" s="223"/>
      <c r="D20" s="223"/>
      <c r="E20" s="223"/>
      <c r="F20" s="223"/>
      <c r="G20" s="223"/>
      <c r="H20" s="223"/>
      <c r="I20" s="223"/>
      <c r="J20" s="223"/>
      <c r="K20" s="223"/>
    </row>
    <row r="21" spans="2:11" s="62" customFormat="1" ht="15.75" customHeight="1" x14ac:dyDescent="0.2">
      <c r="B21" s="223"/>
      <c r="C21" s="223"/>
      <c r="D21" s="223"/>
      <c r="E21" s="223"/>
      <c r="F21" s="223"/>
      <c r="G21" s="223"/>
      <c r="H21" s="223"/>
      <c r="I21" s="223"/>
      <c r="J21" s="223"/>
      <c r="K21" s="223"/>
    </row>
    <row r="22" spans="2:11" s="62" customFormat="1" ht="25.35" customHeight="1" x14ac:dyDescent="0.2">
      <c r="B22" s="223"/>
      <c r="C22" s="223"/>
      <c r="D22" s="223"/>
      <c r="E22" s="223"/>
      <c r="F22" s="223"/>
      <c r="G22" s="223"/>
      <c r="H22" s="223"/>
      <c r="I22" s="223"/>
      <c r="J22" s="223"/>
      <c r="K22" s="223"/>
    </row>
    <row r="23" spans="2:11" s="62" customFormat="1" ht="12" customHeight="1" x14ac:dyDescent="0.2">
      <c r="B23" s="179"/>
      <c r="C23" s="179"/>
      <c r="D23" s="179"/>
      <c r="E23" s="179"/>
      <c r="F23" s="179"/>
      <c r="G23" s="179"/>
      <c r="H23" s="179"/>
      <c r="I23" s="179"/>
      <c r="J23" s="179"/>
      <c r="K23" s="179"/>
    </row>
    <row r="24" spans="2:11" s="62" customFormat="1" ht="15.75" customHeight="1" x14ac:dyDescent="0.2">
      <c r="B24" s="179"/>
      <c r="C24" s="179"/>
      <c r="D24" s="179"/>
      <c r="E24" s="179"/>
      <c r="F24" s="179"/>
      <c r="G24" s="179"/>
      <c r="H24" s="179"/>
      <c r="I24" s="179"/>
      <c r="J24" s="179"/>
      <c r="K24" s="179"/>
    </row>
    <row r="25" spans="2:11" s="62" customFormat="1" ht="15.75" customHeight="1" x14ac:dyDescent="0.2">
      <c r="B25" s="179"/>
      <c r="C25" s="179"/>
      <c r="D25" s="179"/>
      <c r="E25" s="179"/>
      <c r="F25" s="179"/>
      <c r="G25" s="179"/>
      <c r="H25" s="179"/>
      <c r="I25" s="179"/>
      <c r="J25" s="179"/>
      <c r="K25" s="179"/>
    </row>
    <row r="26" spans="2:11" s="62" customFormat="1" ht="15.75" customHeight="1" x14ac:dyDescent="0.2">
      <c r="B26" s="179"/>
      <c r="C26" s="179"/>
      <c r="D26" s="179"/>
      <c r="E26" s="179"/>
      <c r="F26" s="179"/>
      <c r="G26" s="236" t="s">
        <v>141</v>
      </c>
      <c r="H26" s="236"/>
      <c r="I26" s="236"/>
      <c r="J26" s="236"/>
      <c r="K26" s="236"/>
    </row>
    <row r="27" spans="2:11" s="62" customFormat="1" ht="15.75" customHeight="1" x14ac:dyDescent="0.2">
      <c r="B27" s="179"/>
      <c r="C27" s="179"/>
      <c r="D27" s="179"/>
      <c r="E27" s="179"/>
      <c r="F27" s="179"/>
      <c r="G27" s="227" t="s">
        <v>143</v>
      </c>
      <c r="H27" s="227" t="s">
        <v>33</v>
      </c>
      <c r="I27" s="227" t="s">
        <v>144</v>
      </c>
      <c r="J27" s="227" t="s">
        <v>23</v>
      </c>
      <c r="K27" s="229" t="s">
        <v>146</v>
      </c>
    </row>
    <row r="28" spans="2:11" s="62" customFormat="1" ht="15.75" customHeight="1" x14ac:dyDescent="0.2">
      <c r="B28" s="179"/>
      <c r="C28" s="179"/>
      <c r="D28" s="179"/>
      <c r="E28" s="179"/>
      <c r="F28" s="179"/>
      <c r="G28" s="228"/>
      <c r="H28" s="228"/>
      <c r="I28" s="228"/>
      <c r="J28" s="228"/>
      <c r="K28" s="230"/>
    </row>
    <row r="29" spans="2:11" s="62" customFormat="1" ht="15.75" customHeight="1" x14ac:dyDescent="0.2">
      <c r="B29" s="179"/>
      <c r="C29" s="179"/>
      <c r="D29" s="179"/>
      <c r="E29" s="179"/>
      <c r="F29" s="179"/>
      <c r="G29" s="188">
        <v>1</v>
      </c>
      <c r="H29" s="189">
        <v>89</v>
      </c>
      <c r="I29" s="199" t="s">
        <v>161</v>
      </c>
      <c r="J29" s="200" t="s">
        <v>142</v>
      </c>
      <c r="K29" s="190"/>
    </row>
    <row r="30" spans="2:11" s="62" customFormat="1" ht="15.75" customHeight="1" x14ac:dyDescent="0.2">
      <c r="B30" s="179"/>
      <c r="C30" s="179"/>
      <c r="D30" s="179"/>
      <c r="E30" s="179"/>
      <c r="F30" s="179"/>
      <c r="G30" s="191">
        <v>2</v>
      </c>
      <c r="H30" s="192">
        <v>90</v>
      </c>
      <c r="I30" s="201" t="s">
        <v>162</v>
      </c>
      <c r="J30" s="201" t="s">
        <v>166</v>
      </c>
      <c r="K30" s="186" t="s">
        <v>102</v>
      </c>
    </row>
    <row r="31" spans="2:11" s="62" customFormat="1" ht="15.75" customHeight="1" x14ac:dyDescent="0.2">
      <c r="B31" s="179"/>
      <c r="C31" s="179"/>
      <c r="D31" s="179"/>
      <c r="E31" s="179"/>
      <c r="F31" s="179"/>
      <c r="G31" s="191">
        <v>3</v>
      </c>
      <c r="H31" s="192">
        <v>91</v>
      </c>
      <c r="I31" s="201" t="s">
        <v>163</v>
      </c>
      <c r="J31" s="201" t="s">
        <v>167</v>
      </c>
      <c r="K31" s="186" t="s">
        <v>103</v>
      </c>
    </row>
    <row r="32" spans="2:11" s="62" customFormat="1" ht="15.75" customHeight="1" x14ac:dyDescent="0.2">
      <c r="B32" s="179"/>
      <c r="C32" s="179"/>
      <c r="D32" s="179"/>
      <c r="E32" s="179"/>
      <c r="F32" s="179"/>
      <c r="G32" s="191">
        <v>4</v>
      </c>
      <c r="H32" s="192">
        <v>92</v>
      </c>
      <c r="I32" s="201" t="s">
        <v>164</v>
      </c>
      <c r="J32" s="201" t="s">
        <v>168</v>
      </c>
      <c r="K32" s="186" t="s">
        <v>145</v>
      </c>
    </row>
    <row r="33" spans="2:11" s="62" customFormat="1" ht="15.75" customHeight="1" x14ac:dyDescent="0.2">
      <c r="B33" s="179"/>
      <c r="C33" s="179"/>
      <c r="D33" s="179"/>
      <c r="E33" s="179"/>
      <c r="F33" s="179"/>
      <c r="G33" s="193">
        <v>5</v>
      </c>
      <c r="H33" s="194">
        <v>93</v>
      </c>
      <c r="I33" s="202" t="s">
        <v>165</v>
      </c>
      <c r="J33" s="202" t="s">
        <v>165</v>
      </c>
      <c r="K33" s="187" t="s">
        <v>24</v>
      </c>
    </row>
    <row r="34" spans="2:11" s="62" customFormat="1" ht="15.75" customHeight="1" x14ac:dyDescent="0.2">
      <c r="B34" s="179"/>
      <c r="C34" s="179"/>
      <c r="D34" s="179"/>
      <c r="E34" s="179"/>
      <c r="F34" s="179"/>
      <c r="G34" s="179"/>
      <c r="H34" s="179"/>
      <c r="I34" s="179"/>
      <c r="J34" s="179"/>
      <c r="K34" s="179"/>
    </row>
    <row r="35" spans="2:11" s="62" customFormat="1" ht="15.75" customHeight="1" x14ac:dyDescent="0.2">
      <c r="B35" s="179"/>
      <c r="C35" s="179"/>
      <c r="D35" s="179"/>
      <c r="E35" s="179"/>
      <c r="F35" s="179"/>
      <c r="G35" s="179"/>
      <c r="H35" s="179"/>
      <c r="I35" s="179"/>
      <c r="J35" s="179"/>
      <c r="K35" s="179"/>
    </row>
    <row r="36" spans="2:11" s="62" customFormat="1" ht="15.75" customHeight="1" x14ac:dyDescent="0.2">
      <c r="B36" s="179"/>
      <c r="C36" s="179"/>
      <c r="D36" s="179"/>
      <c r="E36" s="179"/>
      <c r="F36" s="179"/>
      <c r="G36" s="179"/>
      <c r="H36" s="179"/>
      <c r="I36" s="179"/>
      <c r="J36" s="179"/>
      <c r="K36" s="179"/>
    </row>
    <row r="37" spans="2:11" s="62" customFormat="1" ht="15.75" customHeight="1" x14ac:dyDescent="0.2">
      <c r="B37" s="179"/>
      <c r="C37" s="179"/>
      <c r="D37" s="179"/>
      <c r="E37" s="179"/>
      <c r="F37" s="179"/>
      <c r="G37" s="179"/>
      <c r="H37" s="179"/>
      <c r="I37" s="179"/>
      <c r="J37" s="179"/>
      <c r="K37" s="179"/>
    </row>
    <row r="38" spans="2:11" s="62" customFormat="1" ht="12" customHeight="1" x14ac:dyDescent="0.2">
      <c r="B38" s="179"/>
      <c r="C38" s="179"/>
      <c r="D38" s="179"/>
      <c r="E38" s="179"/>
      <c r="F38" s="179"/>
      <c r="G38" s="179"/>
      <c r="H38" s="179"/>
      <c r="I38" s="179"/>
      <c r="J38" s="179"/>
      <c r="K38" s="179"/>
    </row>
    <row r="39" spans="2:11" s="62" customFormat="1" ht="16.5" customHeight="1" x14ac:dyDescent="0.2">
      <c r="B39" s="223" t="s">
        <v>149</v>
      </c>
      <c r="C39" s="223"/>
      <c r="D39" s="223"/>
      <c r="E39" s="223"/>
      <c r="F39" s="223"/>
      <c r="G39" s="223"/>
      <c r="H39" s="223"/>
      <c r="I39" s="223"/>
      <c r="J39" s="223"/>
      <c r="K39" s="223"/>
    </row>
    <row r="40" spans="2:11" s="62" customFormat="1" ht="16.5" customHeight="1" x14ac:dyDescent="0.2">
      <c r="B40" s="223"/>
      <c r="C40" s="223"/>
      <c r="D40" s="223"/>
      <c r="E40" s="223"/>
      <c r="F40" s="223"/>
      <c r="G40" s="223"/>
      <c r="H40" s="223"/>
      <c r="I40" s="223"/>
      <c r="J40" s="223"/>
      <c r="K40" s="223"/>
    </row>
    <row r="41" spans="2:11" s="62" customFormat="1" ht="15.75" customHeight="1" x14ac:dyDescent="0.2">
      <c r="B41" s="223"/>
      <c r="C41" s="223"/>
      <c r="D41" s="223"/>
      <c r="E41" s="223"/>
      <c r="F41" s="223"/>
      <c r="G41" s="223"/>
      <c r="H41" s="223"/>
      <c r="I41" s="223"/>
      <c r="J41" s="223"/>
      <c r="K41" s="223"/>
    </row>
    <row r="42" spans="2:11" s="62" customFormat="1" ht="15.75" customHeight="1" x14ac:dyDescent="0.2">
      <c r="B42" s="223"/>
      <c r="C42" s="223"/>
      <c r="D42" s="223"/>
      <c r="E42" s="223"/>
      <c r="F42" s="223"/>
      <c r="G42" s="223"/>
      <c r="H42" s="223"/>
      <c r="I42" s="223"/>
      <c r="J42" s="223"/>
      <c r="K42" s="223"/>
    </row>
    <row r="43" spans="2:11" s="62" customFormat="1" ht="15.75" customHeight="1" x14ac:dyDescent="0.2">
      <c r="B43" s="223"/>
      <c r="C43" s="223"/>
      <c r="D43" s="223"/>
      <c r="E43" s="223"/>
      <c r="F43" s="223"/>
      <c r="G43" s="223"/>
      <c r="H43" s="223"/>
      <c r="I43" s="223"/>
      <c r="J43" s="223"/>
      <c r="K43" s="223"/>
    </row>
    <row r="44" spans="2:11" s="62" customFormat="1" ht="20.45" customHeight="1" x14ac:dyDescent="0.2">
      <c r="B44" s="223"/>
      <c r="C44" s="223"/>
      <c r="D44" s="223"/>
      <c r="E44" s="223"/>
      <c r="F44" s="223"/>
      <c r="G44" s="223"/>
      <c r="H44" s="223"/>
      <c r="I44" s="223"/>
      <c r="J44" s="223"/>
      <c r="K44" s="223"/>
    </row>
    <row r="45" spans="2:11" s="62" customFormat="1" ht="9" customHeight="1" x14ac:dyDescent="0.2">
      <c r="G45" s="177"/>
      <c r="H45" s="177"/>
      <c r="I45" s="177"/>
      <c r="J45" s="177"/>
      <c r="K45" s="177"/>
    </row>
    <row r="46" spans="2:11" s="62" customFormat="1" ht="18.75" customHeight="1" x14ac:dyDescent="0.2">
      <c r="B46" s="234" t="s">
        <v>134</v>
      </c>
      <c r="C46" s="234"/>
      <c r="D46" s="234"/>
      <c r="E46" s="234"/>
      <c r="F46" s="234"/>
      <c r="G46" s="234"/>
      <c r="H46" s="234"/>
      <c r="I46" s="234"/>
      <c r="J46" s="234"/>
      <c r="K46" s="234"/>
    </row>
    <row r="47" spans="2:11" s="62" customFormat="1" ht="9" customHeight="1" x14ac:dyDescent="0.25">
      <c r="B47"/>
      <c r="C47"/>
      <c r="D47"/>
      <c r="E47"/>
      <c r="F47"/>
      <c r="G47"/>
      <c r="H47"/>
      <c r="I47"/>
      <c r="J47"/>
      <c r="K47"/>
    </row>
    <row r="48" spans="2:11" s="62" customFormat="1" ht="15.75" customHeight="1" x14ac:dyDescent="0.2">
      <c r="B48" s="223" t="s">
        <v>158</v>
      </c>
      <c r="C48" s="223"/>
      <c r="D48" s="223"/>
      <c r="E48" s="223"/>
      <c r="F48" s="223"/>
      <c r="G48" s="223"/>
      <c r="H48" s="223"/>
      <c r="I48" s="223"/>
      <c r="J48" s="223"/>
      <c r="K48" s="223"/>
    </row>
    <row r="49" spans="2:11" s="62" customFormat="1" ht="15.75" customHeight="1" x14ac:dyDescent="0.2">
      <c r="B49" s="223"/>
      <c r="C49" s="223"/>
      <c r="D49" s="223"/>
      <c r="E49" s="223"/>
      <c r="F49" s="223"/>
      <c r="G49" s="223"/>
      <c r="H49" s="223"/>
      <c r="I49" s="223"/>
      <c r="J49" s="223"/>
      <c r="K49" s="223"/>
    </row>
    <row r="50" spans="2:11" s="62" customFormat="1" ht="15.75" customHeight="1" x14ac:dyDescent="0.2">
      <c r="B50" s="223"/>
      <c r="C50" s="223"/>
      <c r="D50" s="223"/>
      <c r="E50" s="223"/>
      <c r="F50" s="223"/>
      <c r="G50" s="223"/>
      <c r="H50" s="223"/>
      <c r="I50" s="223"/>
      <c r="J50" s="223"/>
      <c r="K50" s="223"/>
    </row>
    <row r="51" spans="2:11" s="62" customFormat="1" ht="15.75" customHeight="1" x14ac:dyDescent="0.2">
      <c r="B51" s="223"/>
      <c r="C51" s="223"/>
      <c r="D51" s="223"/>
      <c r="E51" s="223"/>
      <c r="F51" s="223"/>
      <c r="G51" s="223"/>
      <c r="H51" s="223"/>
      <c r="I51" s="223"/>
      <c r="J51" s="223"/>
      <c r="K51" s="223"/>
    </row>
    <row r="52" spans="2:11" s="62" customFormat="1" ht="15.75" customHeight="1" x14ac:dyDescent="0.2">
      <c r="B52" s="223"/>
      <c r="C52" s="223"/>
      <c r="D52" s="223"/>
      <c r="E52" s="223"/>
      <c r="F52" s="223"/>
      <c r="G52" s="223"/>
      <c r="H52" s="223"/>
      <c r="I52" s="223"/>
      <c r="J52" s="223"/>
      <c r="K52" s="223"/>
    </row>
    <row r="53" spans="2:11" s="62" customFormat="1" ht="15.75" customHeight="1" x14ac:dyDescent="0.2">
      <c r="B53" s="223"/>
      <c r="C53" s="223"/>
      <c r="D53" s="223"/>
      <c r="E53" s="223"/>
      <c r="F53" s="223"/>
      <c r="G53" s="223"/>
      <c r="H53" s="223"/>
      <c r="I53" s="223"/>
      <c r="J53" s="223"/>
      <c r="K53" s="223"/>
    </row>
    <row r="54" spans="2:11" s="62" customFormat="1" ht="15.75" customHeight="1" x14ac:dyDescent="0.2">
      <c r="B54" s="223"/>
      <c r="C54" s="223"/>
      <c r="D54" s="223"/>
      <c r="E54" s="223"/>
      <c r="F54" s="223"/>
      <c r="G54" s="223"/>
      <c r="H54" s="223"/>
      <c r="I54" s="223"/>
      <c r="J54" s="223"/>
      <c r="K54" s="223"/>
    </row>
    <row r="55" spans="2:11" s="62" customFormat="1" ht="15.75" customHeight="1" x14ac:dyDescent="0.2">
      <c r="B55" s="223"/>
      <c r="C55" s="223"/>
      <c r="D55" s="223"/>
      <c r="E55" s="223"/>
      <c r="F55" s="223"/>
      <c r="G55" s="223"/>
      <c r="H55" s="223"/>
      <c r="I55" s="223"/>
      <c r="J55" s="223"/>
      <c r="K55" s="223"/>
    </row>
    <row r="56" spans="2:11" s="62" customFormat="1" ht="15.75" customHeight="1" x14ac:dyDescent="0.2">
      <c r="B56" s="223"/>
      <c r="C56" s="223"/>
      <c r="D56" s="223"/>
      <c r="E56" s="223"/>
      <c r="F56" s="223"/>
      <c r="G56" s="223"/>
      <c r="H56" s="223"/>
      <c r="I56" s="223"/>
      <c r="J56" s="223"/>
      <c r="K56" s="223"/>
    </row>
    <row r="57" spans="2:11" s="62" customFormat="1" ht="15.75" customHeight="1" x14ac:dyDescent="0.2">
      <c r="B57" s="223"/>
      <c r="C57" s="223"/>
      <c r="D57" s="223"/>
      <c r="E57" s="223"/>
      <c r="F57" s="223"/>
      <c r="G57" s="223"/>
      <c r="H57" s="223"/>
      <c r="I57" s="223"/>
      <c r="J57" s="223"/>
      <c r="K57" s="223"/>
    </row>
    <row r="58" spans="2:11" s="62" customFormat="1" ht="9" customHeight="1" x14ac:dyDescent="0.2">
      <c r="B58" s="223"/>
      <c r="C58" s="223"/>
      <c r="D58" s="223"/>
      <c r="E58" s="223"/>
      <c r="F58" s="223"/>
      <c r="G58" s="223"/>
      <c r="H58" s="223"/>
      <c r="I58" s="223"/>
      <c r="J58" s="223"/>
      <c r="K58" s="223"/>
    </row>
    <row r="59" spans="2:11" s="62" customFormat="1" ht="26.1" customHeight="1" x14ac:dyDescent="0.2">
      <c r="B59" s="223"/>
      <c r="C59" s="223"/>
      <c r="D59" s="223"/>
      <c r="E59" s="223"/>
      <c r="F59" s="223"/>
      <c r="G59" s="223"/>
      <c r="H59" s="223"/>
      <c r="I59" s="223"/>
      <c r="J59" s="223"/>
      <c r="K59" s="223"/>
    </row>
    <row r="60" spans="2:11" s="62" customFormat="1" ht="14.25" customHeight="1" x14ac:dyDescent="0.2">
      <c r="B60" s="235" t="s">
        <v>157</v>
      </c>
      <c r="C60" s="235"/>
      <c r="D60" s="235"/>
      <c r="E60" s="235"/>
      <c r="F60" s="235"/>
      <c r="G60" s="235"/>
      <c r="H60" s="235"/>
      <c r="I60" s="235"/>
      <c r="J60" s="235"/>
      <c r="K60" s="235"/>
    </row>
    <row r="61" spans="2:11" s="62" customFormat="1" ht="9" customHeight="1" x14ac:dyDescent="0.2">
      <c r="B61" s="116"/>
      <c r="C61" s="116"/>
      <c r="D61" s="116"/>
      <c r="E61" s="116"/>
      <c r="F61" s="116"/>
      <c r="G61" s="116"/>
      <c r="H61" s="116"/>
      <c r="I61" s="116"/>
      <c r="J61" s="116"/>
      <c r="K61" s="116"/>
    </row>
    <row r="62" spans="2:11" ht="18" customHeight="1" x14ac:dyDescent="0.25">
      <c r="B62" s="234" t="s">
        <v>111</v>
      </c>
      <c r="C62" s="234"/>
      <c r="D62" s="234"/>
      <c r="E62" s="234"/>
      <c r="F62" s="234"/>
      <c r="G62" s="234"/>
      <c r="H62" s="234"/>
      <c r="I62" s="234"/>
      <c r="J62" s="234"/>
      <c r="K62" s="234"/>
    </row>
    <row r="63" spans="2:11" ht="9.75" customHeight="1" x14ac:dyDescent="0.25">
      <c r="B63" s="114"/>
      <c r="C63" s="114"/>
      <c r="D63" s="114"/>
      <c r="E63" s="114"/>
      <c r="F63" s="114"/>
      <c r="G63" s="114"/>
      <c r="H63" s="114"/>
      <c r="I63" s="114"/>
      <c r="J63" s="114"/>
      <c r="K63" s="114"/>
    </row>
    <row r="64" spans="2:11" ht="15.75" customHeight="1" x14ac:dyDescent="0.25">
      <c r="B64" s="223" t="s">
        <v>104</v>
      </c>
      <c r="C64" s="223"/>
      <c r="D64" s="223"/>
      <c r="E64" s="223"/>
      <c r="F64" s="223"/>
      <c r="G64" s="223"/>
      <c r="H64" s="223"/>
      <c r="I64" s="223"/>
      <c r="J64" s="223"/>
      <c r="K64" s="223"/>
    </row>
    <row r="65" spans="2:11" ht="15.75" customHeight="1" x14ac:dyDescent="0.25">
      <c r="B65" s="223"/>
      <c r="C65" s="223"/>
      <c r="D65" s="223"/>
      <c r="E65" s="223"/>
      <c r="F65" s="223"/>
      <c r="G65" s="223"/>
      <c r="H65" s="223"/>
      <c r="I65" s="223"/>
      <c r="J65" s="223"/>
      <c r="K65" s="223"/>
    </row>
    <row r="66" spans="2:11" ht="15.75" customHeight="1" x14ac:dyDescent="0.25">
      <c r="B66" s="223"/>
      <c r="C66" s="223"/>
      <c r="D66" s="223"/>
      <c r="E66" s="223"/>
      <c r="F66" s="223"/>
      <c r="G66" s="223"/>
      <c r="H66" s="223"/>
      <c r="I66" s="223"/>
      <c r="J66" s="223"/>
      <c r="K66" s="223"/>
    </row>
    <row r="67" spans="2:11" ht="15.75" customHeight="1" x14ac:dyDescent="0.25">
      <c r="B67" s="223"/>
      <c r="C67" s="223"/>
      <c r="D67" s="223"/>
      <c r="E67" s="223"/>
      <c r="F67" s="223"/>
      <c r="G67" s="223"/>
      <c r="H67" s="223"/>
      <c r="I67" s="223"/>
      <c r="J67" s="223"/>
      <c r="K67" s="223"/>
    </row>
    <row r="68" spans="2:11" ht="15.75" customHeight="1" x14ac:dyDescent="0.25">
      <c r="B68" s="223"/>
      <c r="C68" s="223"/>
      <c r="D68" s="223"/>
      <c r="E68" s="223"/>
      <c r="F68" s="223"/>
      <c r="G68" s="223"/>
      <c r="H68" s="223"/>
      <c r="I68" s="223"/>
      <c r="J68" s="223"/>
      <c r="K68" s="223"/>
    </row>
    <row r="69" spans="2:11" ht="12.75" customHeight="1" x14ac:dyDescent="0.25">
      <c r="B69" s="223"/>
      <c r="C69" s="223"/>
      <c r="D69" s="223"/>
      <c r="E69" s="223"/>
      <c r="F69" s="223"/>
      <c r="G69" s="223"/>
      <c r="H69" s="223"/>
      <c r="I69" s="223"/>
      <c r="J69" s="223"/>
      <c r="K69" s="223"/>
    </row>
    <row r="70" spans="2:11" ht="14.25" customHeight="1" x14ac:dyDescent="0.25">
      <c r="B70" s="127"/>
      <c r="C70" s="127"/>
      <c r="D70" s="127"/>
      <c r="E70" s="127"/>
      <c r="F70" s="127"/>
      <c r="G70" s="127"/>
      <c r="H70" s="127"/>
      <c r="I70" s="127"/>
      <c r="J70" s="127"/>
      <c r="K70" s="127"/>
    </row>
    <row r="71" spans="2:11" ht="14.25" customHeight="1" x14ac:dyDescent="0.25">
      <c r="B71" s="231" t="str">
        <f>TEXT('Review quarters'!C19,"mmm")&amp;"-"&amp;TEXT('Review quarters'!C19,"yyy")&amp;", "&amp;TEXT('Review quarters'!C20,"mmm")&amp;"-"&amp;TEXT('Review quarters'!C20,"yyy")&amp;", "&amp;TEXT('Review quarters'!C21,"mmm")&amp;"-"&amp;TEXT('Review quarters'!C21,"yyy")&amp;" and "&amp;TEXT('Review quarters'!C22,"mmm")&amp;"-"&amp;TEXT('Review quarters'!C22,"yyy")&amp;"."</f>
        <v>Jun-2023, Sep-2023, Dec-2023 and Mar-2024.</v>
      </c>
      <c r="C71" s="231"/>
      <c r="D71" s="231"/>
      <c r="E71" s="231"/>
      <c r="F71" s="231"/>
      <c r="G71" s="231"/>
      <c r="H71" s="231"/>
      <c r="I71" s="231"/>
      <c r="J71" s="231"/>
      <c r="K71" s="231"/>
    </row>
    <row r="72" spans="2:11" ht="14.25" customHeight="1" x14ac:dyDescent="0.25">
      <c r="B72" s="128"/>
      <c r="C72" s="127"/>
      <c r="D72" s="127"/>
      <c r="E72" s="127"/>
      <c r="F72" s="127"/>
      <c r="G72" s="127"/>
      <c r="H72" s="127"/>
      <c r="I72" s="127"/>
      <c r="J72" s="127"/>
      <c r="K72" s="127"/>
    </row>
    <row r="73" spans="2:11" ht="14.25" customHeight="1" x14ac:dyDescent="0.25">
      <c r="B73" s="232" t="s">
        <v>101</v>
      </c>
      <c r="C73" s="232"/>
      <c r="D73" s="232"/>
      <c r="E73" s="232"/>
      <c r="F73" s="232"/>
      <c r="G73" s="232"/>
      <c r="H73" s="232"/>
      <c r="I73" s="232"/>
      <c r="J73" s="232"/>
      <c r="K73" s="232"/>
    </row>
    <row r="74" spans="2:11" ht="14.25" customHeight="1" x14ac:dyDescent="0.25">
      <c r="B74" s="128"/>
      <c r="C74" s="127"/>
      <c r="D74" s="127"/>
      <c r="E74" s="127"/>
      <c r="F74" s="127"/>
      <c r="G74" s="127"/>
      <c r="H74" s="127"/>
      <c r="I74" s="127"/>
      <c r="J74" s="127"/>
      <c r="K74" s="127"/>
    </row>
    <row r="75" spans="2:11" ht="14.25" customHeight="1" x14ac:dyDescent="0.25">
      <c r="B75" s="231" t="str">
        <f>TEXT('Review quarters'!C29,"mmm")&amp;"-"&amp;TEXT('Review quarters'!C29,"yyy")&amp;", "&amp;TEXT('Review quarters'!C30,"mmm")&amp;"-"&amp;TEXT('Review quarters'!C30,"yyy")&amp;", "&amp;TEXT('Review quarters'!C31,"mmm")&amp;"-"&amp;TEXT('Review quarters'!C31,"yyy")&amp;" and "&amp;TEXT('Review quarters'!C32,"mmm")&amp;"-"&amp;TEXT('Review quarters'!C32,"yyy")&amp;"."</f>
        <v>Jun-2022, Sep-2022, Dec-2022 and Mar-2023.</v>
      </c>
      <c r="C75" s="231"/>
      <c r="D75" s="231"/>
      <c r="E75" s="231"/>
      <c r="F75" s="231"/>
      <c r="G75" s="231"/>
      <c r="H75" s="231"/>
      <c r="I75" s="231"/>
      <c r="J75" s="231"/>
      <c r="K75" s="231"/>
    </row>
    <row r="76" spans="2:11" ht="9.75" customHeight="1" x14ac:dyDescent="0.25">
      <c r="B76" s="114"/>
      <c r="C76" s="114"/>
      <c r="D76" s="114"/>
      <c r="E76" s="114"/>
      <c r="F76" s="114"/>
      <c r="G76" s="114"/>
      <c r="H76" s="114"/>
      <c r="I76" s="114"/>
      <c r="J76" s="114"/>
      <c r="K76" s="114"/>
    </row>
    <row r="77" spans="2:11" ht="4.5" customHeight="1" x14ac:dyDescent="0.25"/>
    <row r="78" spans="2:11" ht="15.75" customHeight="1" x14ac:dyDescent="0.25"/>
  </sheetData>
  <sheetProtection selectLockedCells="1"/>
  <mergeCells count="27">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 ref="B48:K59"/>
    <mergeCell ref="B7:D7"/>
    <mergeCell ref="E7:K7"/>
    <mergeCell ref="E8:K8"/>
    <mergeCell ref="E9:K9"/>
    <mergeCell ref="E10:K10"/>
    <mergeCell ref="G27:G28"/>
    <mergeCell ref="H27:H28"/>
    <mergeCell ref="I27:I28"/>
    <mergeCell ref="J27:J28"/>
    <mergeCell ref="K27:K28"/>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10DD8-8BFE-4637-BDF8-D77DD860378C}">
  <sheetPr codeName="Sheet8"/>
  <dimension ref="A1:W420"/>
  <sheetViews>
    <sheetView topLeftCell="B1" zoomScale="90" zoomScaleNormal="90" workbookViewId="0"/>
  </sheetViews>
  <sheetFormatPr defaultRowHeight="15" x14ac:dyDescent="0.25"/>
  <cols>
    <col min="1" max="1" width="20.42578125" style="91" hidden="1" customWidth="1"/>
    <col min="2" max="2" width="4.42578125" bestFit="1" customWidth="1"/>
    <col min="3" max="3" width="25.5703125" bestFit="1" customWidth="1"/>
    <col min="4" max="4" width="25.42578125" bestFit="1" customWidth="1"/>
    <col min="5" max="5" width="19.85546875" bestFit="1" customWidth="1"/>
    <col min="6" max="6" width="20.42578125" bestFit="1" customWidth="1"/>
    <col min="7" max="7" width="17.42578125" bestFit="1" customWidth="1"/>
    <col min="8" max="8" width="13.42578125" bestFit="1" customWidth="1"/>
    <col min="9" max="9" width="9.140625" bestFit="1" customWidth="1"/>
    <col min="10" max="10" width="11.42578125" bestFit="1" customWidth="1"/>
    <col min="11" max="12" width="9.5703125" bestFit="1" customWidth="1"/>
    <col min="13" max="13" width="13.42578125" bestFit="1" customWidth="1"/>
    <col min="14" max="14" width="21.42578125" bestFit="1" customWidth="1"/>
    <col min="15" max="15" width="13.5703125" bestFit="1" customWidth="1"/>
    <col min="16" max="16" width="12.5703125" bestFit="1" customWidth="1"/>
    <col min="17" max="17" width="25.42578125" bestFit="1" customWidth="1"/>
    <col min="18" max="18" width="6.42578125" hidden="1" customWidth="1"/>
    <col min="19" max="19" width="4.42578125" customWidth="1"/>
  </cols>
  <sheetData>
    <row r="1" spans="1:23" x14ac:dyDescent="0.25">
      <c r="A1" t="s">
        <v>30</v>
      </c>
      <c r="B1" t="s">
        <v>16</v>
      </c>
      <c r="C1" s="221" t="s">
        <v>22</v>
      </c>
      <c r="D1" s="221" t="s">
        <v>11</v>
      </c>
      <c r="E1" s="221" t="s">
        <v>17</v>
      </c>
      <c r="F1" s="221" t="s">
        <v>18</v>
      </c>
      <c r="G1" s="221" t="s">
        <v>72</v>
      </c>
      <c r="H1" s="221" t="s">
        <v>23</v>
      </c>
      <c r="I1" s="221" t="s">
        <v>56</v>
      </c>
      <c r="J1" s="221" t="s">
        <v>10</v>
      </c>
      <c r="K1" s="221" t="s">
        <v>48</v>
      </c>
      <c r="L1" s="221" t="s">
        <v>49</v>
      </c>
      <c r="M1" s="221" t="s">
        <v>19</v>
      </c>
      <c r="N1" s="221" t="s">
        <v>20</v>
      </c>
      <c r="O1" s="221" t="s">
        <v>26</v>
      </c>
      <c r="P1" s="221" t="s">
        <v>90</v>
      </c>
      <c r="Q1" s="221" t="s">
        <v>91</v>
      </c>
      <c r="R1" s="90" t="s">
        <v>29</v>
      </c>
    </row>
    <row r="2" spans="1:23" x14ac:dyDescent="0.25">
      <c r="A2" s="91" t="str">
        <f t="shared" ref="A2:A65" si="0">CONCATENATE(C2,D2,G2,J2)</f>
        <v>AustraliaCancellations/withdrawals44713Initial</v>
      </c>
      <c r="B2" s="222">
        <v>1</v>
      </c>
      <c r="C2" s="221" t="s">
        <v>1</v>
      </c>
      <c r="D2" s="221" t="s">
        <v>73</v>
      </c>
      <c r="E2">
        <v>2022.4</v>
      </c>
      <c r="F2">
        <v>113</v>
      </c>
      <c r="G2" s="66">
        <v>44713</v>
      </c>
      <c r="H2">
        <v>32013</v>
      </c>
      <c r="I2">
        <v>0</v>
      </c>
      <c r="J2" s="221" t="s">
        <v>31</v>
      </c>
      <c r="K2">
        <v>30374</v>
      </c>
      <c r="L2">
        <v>33652</v>
      </c>
      <c r="M2">
        <v>33139</v>
      </c>
      <c r="N2">
        <v>96.6</v>
      </c>
      <c r="O2" s="221" t="s">
        <v>28</v>
      </c>
      <c r="P2">
        <v>26410</v>
      </c>
      <c r="Q2">
        <v>0</v>
      </c>
      <c r="R2" s="91">
        <f>COUNT(B2:B1048576)</f>
        <v>288</v>
      </c>
      <c r="T2" s="237" t="s">
        <v>169</v>
      </c>
      <c r="U2" s="237"/>
      <c r="V2" s="237"/>
      <c r="W2" s="237"/>
    </row>
    <row r="3" spans="1:23" x14ac:dyDescent="0.25">
      <c r="A3" s="91" t="str">
        <f t="shared" si="0"/>
        <v>AustraliaCancellations/withdrawals447131st revision</v>
      </c>
      <c r="B3" s="222">
        <v>2</v>
      </c>
      <c r="C3" s="221" t="s">
        <v>1</v>
      </c>
      <c r="D3" s="221" t="s">
        <v>73</v>
      </c>
      <c r="E3">
        <v>2022.4</v>
      </c>
      <c r="F3">
        <v>114</v>
      </c>
      <c r="G3" s="66">
        <v>44713</v>
      </c>
      <c r="H3">
        <v>32339</v>
      </c>
      <c r="I3">
        <v>0</v>
      </c>
      <c r="J3" s="221" t="s">
        <v>0</v>
      </c>
      <c r="K3">
        <v>31514</v>
      </c>
      <c r="L3">
        <v>33164</v>
      </c>
      <c r="M3">
        <v>33139</v>
      </c>
      <c r="N3">
        <v>97.6</v>
      </c>
      <c r="O3" s="221" t="s">
        <v>28</v>
      </c>
      <c r="P3">
        <v>29452</v>
      </c>
      <c r="Q3">
        <v>0</v>
      </c>
      <c r="R3" s="92"/>
      <c r="T3" s="237"/>
      <c r="U3" s="237"/>
      <c r="V3" s="237"/>
      <c r="W3" s="237"/>
    </row>
    <row r="4" spans="1:23" x14ac:dyDescent="0.25">
      <c r="A4" s="91" t="str">
        <f t="shared" si="0"/>
        <v>AustraliaCancellations/withdrawals44805Initial</v>
      </c>
      <c r="B4" s="222">
        <v>3</v>
      </c>
      <c r="C4" s="221" t="s">
        <v>1</v>
      </c>
      <c r="D4" s="221" t="s">
        <v>73</v>
      </c>
      <c r="E4">
        <v>2023.1</v>
      </c>
      <c r="F4">
        <v>114</v>
      </c>
      <c r="G4" s="66">
        <v>44805</v>
      </c>
      <c r="H4">
        <v>32948.7738427</v>
      </c>
      <c r="I4">
        <v>32937</v>
      </c>
      <c r="J4" s="221" t="s">
        <v>31</v>
      </c>
      <c r="K4">
        <v>31211</v>
      </c>
      <c r="L4">
        <v>34687</v>
      </c>
      <c r="M4">
        <v>34160</v>
      </c>
      <c r="N4">
        <v>96.5</v>
      </c>
      <c r="O4" s="221" t="s">
        <v>28</v>
      </c>
      <c r="P4">
        <v>27148</v>
      </c>
      <c r="Q4">
        <v>96.4</v>
      </c>
      <c r="R4" s="92"/>
    </row>
    <row r="5" spans="1:23" x14ac:dyDescent="0.25">
      <c r="A5" s="91" t="str">
        <f t="shared" si="0"/>
        <v>AustraliaCancellations/withdrawals448051st revision</v>
      </c>
      <c r="B5" s="222">
        <v>4</v>
      </c>
      <c r="C5" s="221" t="s">
        <v>1</v>
      </c>
      <c r="D5" s="221" t="s">
        <v>73</v>
      </c>
      <c r="E5">
        <v>2023.1</v>
      </c>
      <c r="F5">
        <v>115</v>
      </c>
      <c r="G5" s="66">
        <v>44805</v>
      </c>
      <c r="H5">
        <v>33500</v>
      </c>
      <c r="I5">
        <v>0</v>
      </c>
      <c r="J5" s="221" t="s">
        <v>0</v>
      </c>
      <c r="K5">
        <v>32498</v>
      </c>
      <c r="L5">
        <v>34502</v>
      </c>
      <c r="M5">
        <v>34160</v>
      </c>
      <c r="N5">
        <v>98.1</v>
      </c>
      <c r="O5" s="221" t="s">
        <v>28</v>
      </c>
      <c r="P5">
        <v>30400</v>
      </c>
      <c r="Q5">
        <v>0</v>
      </c>
      <c r="R5" s="92"/>
    </row>
    <row r="6" spans="1:23" x14ac:dyDescent="0.25">
      <c r="A6" s="91" t="str">
        <f t="shared" si="0"/>
        <v>AustraliaCancellations/withdrawals44896Initial</v>
      </c>
      <c r="B6" s="222">
        <v>5</v>
      </c>
      <c r="C6" s="221" t="s">
        <v>1</v>
      </c>
      <c r="D6" s="221" t="s">
        <v>73</v>
      </c>
      <c r="E6">
        <v>2023.2</v>
      </c>
      <c r="F6">
        <v>115</v>
      </c>
      <c r="G6" s="66">
        <v>44896</v>
      </c>
      <c r="H6">
        <v>30095</v>
      </c>
      <c r="I6">
        <v>0</v>
      </c>
      <c r="J6" s="221" t="s">
        <v>31</v>
      </c>
      <c r="K6">
        <v>28209</v>
      </c>
      <c r="L6">
        <v>31981</v>
      </c>
      <c r="M6">
        <v>32198</v>
      </c>
      <c r="N6">
        <v>93.5</v>
      </c>
      <c r="O6" s="221" t="s">
        <v>27</v>
      </c>
      <c r="P6">
        <v>24685</v>
      </c>
      <c r="Q6">
        <v>0</v>
      </c>
      <c r="R6" s="92"/>
    </row>
    <row r="7" spans="1:23" x14ac:dyDescent="0.25">
      <c r="A7" s="91" t="str">
        <f t="shared" si="0"/>
        <v>AustraliaCancellations/withdrawals448961st revision</v>
      </c>
      <c r="B7" s="222">
        <v>6</v>
      </c>
      <c r="C7" s="221" t="s">
        <v>1</v>
      </c>
      <c r="D7" s="221" t="s">
        <v>73</v>
      </c>
      <c r="E7">
        <v>2023.2</v>
      </c>
      <c r="F7">
        <v>116</v>
      </c>
      <c r="G7" s="66">
        <v>44896</v>
      </c>
      <c r="H7">
        <v>31638</v>
      </c>
      <c r="I7">
        <v>0</v>
      </c>
      <c r="J7" s="221" t="s">
        <v>0</v>
      </c>
      <c r="K7">
        <v>30763</v>
      </c>
      <c r="L7">
        <v>32513</v>
      </c>
      <c r="M7">
        <v>32198</v>
      </c>
      <c r="N7">
        <v>98.3</v>
      </c>
      <c r="O7" s="221" t="s">
        <v>27</v>
      </c>
      <c r="P7">
        <v>28587</v>
      </c>
      <c r="Q7">
        <v>0</v>
      </c>
      <c r="R7" s="92"/>
    </row>
    <row r="8" spans="1:23" x14ac:dyDescent="0.25">
      <c r="A8" s="91" t="str">
        <f t="shared" si="0"/>
        <v>AustraliaCancellations/withdrawals44986Initial</v>
      </c>
      <c r="B8" s="222">
        <v>7</v>
      </c>
      <c r="C8" s="221" t="s">
        <v>1</v>
      </c>
      <c r="D8" s="221" t="s">
        <v>73</v>
      </c>
      <c r="E8">
        <v>2023.3</v>
      </c>
      <c r="F8">
        <v>116</v>
      </c>
      <c r="G8" s="66">
        <v>44986</v>
      </c>
      <c r="H8">
        <v>32817.172402000004</v>
      </c>
      <c r="I8">
        <v>32530</v>
      </c>
      <c r="J8" s="221" t="s">
        <v>31</v>
      </c>
      <c r="K8">
        <v>30846</v>
      </c>
      <c r="L8">
        <v>34788</v>
      </c>
      <c r="M8">
        <v>32748</v>
      </c>
      <c r="N8">
        <v>100.2</v>
      </c>
      <c r="O8" s="221" t="s">
        <v>28</v>
      </c>
      <c r="P8">
        <v>26500</v>
      </c>
      <c r="Q8">
        <v>99.3</v>
      </c>
      <c r="R8" s="92"/>
    </row>
    <row r="9" spans="1:23" x14ac:dyDescent="0.25">
      <c r="A9" s="91" t="str">
        <f t="shared" si="0"/>
        <v>AustraliaCancellations/withdrawals449861st revision</v>
      </c>
      <c r="B9" s="222">
        <v>8</v>
      </c>
      <c r="C9" s="221" t="s">
        <v>1</v>
      </c>
      <c r="D9" s="221" t="s">
        <v>73</v>
      </c>
      <c r="E9">
        <v>2023.3</v>
      </c>
      <c r="F9">
        <v>117</v>
      </c>
      <c r="G9" s="66">
        <v>44986</v>
      </c>
      <c r="H9">
        <v>33060</v>
      </c>
      <c r="I9">
        <v>0</v>
      </c>
      <c r="J9" s="221" t="s">
        <v>0</v>
      </c>
      <c r="K9">
        <v>32356</v>
      </c>
      <c r="L9">
        <v>33764</v>
      </c>
      <c r="M9">
        <v>32748</v>
      </c>
      <c r="N9">
        <v>101</v>
      </c>
      <c r="O9" s="221" t="s">
        <v>28</v>
      </c>
      <c r="P9">
        <v>29796</v>
      </c>
      <c r="Q9">
        <v>0</v>
      </c>
      <c r="R9" s="92"/>
    </row>
    <row r="10" spans="1:23" x14ac:dyDescent="0.25">
      <c r="A10" s="91" t="str">
        <f t="shared" si="0"/>
        <v>AustraliaCommencements45078Initial</v>
      </c>
      <c r="B10" s="222">
        <v>9</v>
      </c>
      <c r="C10" s="221" t="s">
        <v>1</v>
      </c>
      <c r="D10" s="221" t="s">
        <v>74</v>
      </c>
      <c r="E10">
        <v>2023.4</v>
      </c>
      <c r="F10">
        <v>117</v>
      </c>
      <c r="G10" s="66">
        <v>45078</v>
      </c>
      <c r="H10">
        <v>38945</v>
      </c>
      <c r="I10">
        <v>39314</v>
      </c>
      <c r="J10" s="221" t="s">
        <v>31</v>
      </c>
      <c r="K10">
        <v>34770</v>
      </c>
      <c r="L10">
        <v>43120</v>
      </c>
      <c r="M10">
        <v>37295</v>
      </c>
      <c r="N10">
        <v>104.4</v>
      </c>
      <c r="O10" s="221" t="s">
        <v>28</v>
      </c>
      <c r="P10">
        <v>35822</v>
      </c>
      <c r="Q10">
        <v>105.4</v>
      </c>
      <c r="R10" s="92"/>
    </row>
    <row r="11" spans="1:23" x14ac:dyDescent="0.25">
      <c r="A11" s="91" t="str">
        <f t="shared" si="0"/>
        <v>AustraliaCommencements450781st revision</v>
      </c>
      <c r="B11" s="222">
        <v>10</v>
      </c>
      <c r="C11" s="221" t="s">
        <v>1</v>
      </c>
      <c r="D11" s="221" t="s">
        <v>74</v>
      </c>
      <c r="E11">
        <v>2023.4</v>
      </c>
      <c r="F11">
        <v>118</v>
      </c>
      <c r="G11" s="66">
        <v>45078</v>
      </c>
      <c r="H11">
        <v>37904</v>
      </c>
      <c r="I11">
        <v>0</v>
      </c>
      <c r="J11" s="221" t="s">
        <v>0</v>
      </c>
      <c r="K11">
        <v>37192</v>
      </c>
      <c r="L11">
        <v>38616</v>
      </c>
      <c r="M11">
        <v>37295</v>
      </c>
      <c r="N11">
        <v>101.6</v>
      </c>
      <c r="O11" s="221" t="s">
        <v>28</v>
      </c>
      <c r="P11">
        <v>37190</v>
      </c>
      <c r="Q11">
        <v>0</v>
      </c>
      <c r="R11" s="92"/>
    </row>
    <row r="12" spans="1:23" x14ac:dyDescent="0.25">
      <c r="A12" s="91" t="str">
        <f t="shared" si="0"/>
        <v>AustraliaCommencements45170Initial</v>
      </c>
      <c r="B12" s="222">
        <v>11</v>
      </c>
      <c r="C12" s="221" t="s">
        <v>1</v>
      </c>
      <c r="D12" s="221" t="s">
        <v>74</v>
      </c>
      <c r="E12">
        <v>2024.1</v>
      </c>
      <c r="F12">
        <v>118</v>
      </c>
      <c r="G12" s="66">
        <v>45170</v>
      </c>
      <c r="H12">
        <v>37690</v>
      </c>
      <c r="I12">
        <v>38127</v>
      </c>
      <c r="J12" s="221" t="s">
        <v>31</v>
      </c>
      <c r="K12">
        <v>34011</v>
      </c>
      <c r="L12">
        <v>41369</v>
      </c>
      <c r="M12">
        <v>35629</v>
      </c>
      <c r="N12">
        <v>105.8</v>
      </c>
      <c r="O12" s="221" t="s">
        <v>28</v>
      </c>
      <c r="P12">
        <v>34444</v>
      </c>
      <c r="Q12">
        <v>107</v>
      </c>
      <c r="R12" s="92"/>
    </row>
    <row r="13" spans="1:23" x14ac:dyDescent="0.25">
      <c r="A13" s="91" t="str">
        <f t="shared" si="0"/>
        <v>AustraliaCommencements451701st revision</v>
      </c>
      <c r="B13" s="222">
        <v>12</v>
      </c>
      <c r="C13" s="221" t="s">
        <v>1</v>
      </c>
      <c r="D13" s="221" t="s">
        <v>74</v>
      </c>
      <c r="E13">
        <v>2024.1</v>
      </c>
      <c r="F13">
        <v>119</v>
      </c>
      <c r="G13" s="66">
        <v>45170</v>
      </c>
      <c r="H13">
        <v>36134</v>
      </c>
      <c r="I13">
        <v>0</v>
      </c>
      <c r="J13" s="221" t="s">
        <v>0</v>
      </c>
      <c r="K13">
        <v>35507</v>
      </c>
      <c r="L13">
        <v>36761</v>
      </c>
      <c r="M13">
        <v>35629</v>
      </c>
      <c r="N13">
        <v>101.4</v>
      </c>
      <c r="O13" s="221" t="s">
        <v>28</v>
      </c>
      <c r="P13">
        <v>35449</v>
      </c>
      <c r="Q13">
        <v>0</v>
      </c>
      <c r="R13" s="92"/>
    </row>
    <row r="14" spans="1:23" x14ac:dyDescent="0.25">
      <c r="A14" s="91" t="str">
        <f t="shared" si="0"/>
        <v>AustraliaCommencements45261Initial</v>
      </c>
      <c r="B14" s="222">
        <v>13</v>
      </c>
      <c r="C14" s="221" t="s">
        <v>1</v>
      </c>
      <c r="D14" s="221" t="s">
        <v>74</v>
      </c>
      <c r="E14">
        <v>2024.2</v>
      </c>
      <c r="F14">
        <v>119</v>
      </c>
      <c r="G14" s="66">
        <v>45261</v>
      </c>
      <c r="H14">
        <v>35241</v>
      </c>
      <c r="I14">
        <v>35695</v>
      </c>
      <c r="J14" s="221" t="s">
        <v>31</v>
      </c>
      <c r="K14">
        <v>31578</v>
      </c>
      <c r="L14">
        <v>38904</v>
      </c>
      <c r="M14">
        <v>33193</v>
      </c>
      <c r="N14">
        <v>106.2</v>
      </c>
      <c r="O14" s="221" t="s">
        <v>28</v>
      </c>
      <c r="P14">
        <v>31989</v>
      </c>
      <c r="Q14">
        <v>107.5</v>
      </c>
      <c r="R14" s="92"/>
    </row>
    <row r="15" spans="1:23" x14ac:dyDescent="0.25">
      <c r="A15" s="91" t="str">
        <f t="shared" si="0"/>
        <v>AustraliaCommencements452611st revision</v>
      </c>
      <c r="B15" s="222">
        <v>14</v>
      </c>
      <c r="C15" s="221" t="s">
        <v>1</v>
      </c>
      <c r="D15" s="221" t="s">
        <v>74</v>
      </c>
      <c r="E15">
        <v>2024.2</v>
      </c>
      <c r="F15">
        <v>120</v>
      </c>
      <c r="G15" s="66">
        <v>45261</v>
      </c>
      <c r="H15">
        <v>33690</v>
      </c>
      <c r="I15">
        <v>0</v>
      </c>
      <c r="J15" s="221" t="s">
        <v>0</v>
      </c>
      <c r="K15">
        <v>33031</v>
      </c>
      <c r="L15">
        <v>34349</v>
      </c>
      <c r="M15">
        <v>33193</v>
      </c>
      <c r="N15">
        <v>101.5</v>
      </c>
      <c r="O15" s="221" t="s">
        <v>28</v>
      </c>
      <c r="P15">
        <v>33027</v>
      </c>
      <c r="Q15">
        <v>0</v>
      </c>
      <c r="R15" s="92"/>
    </row>
    <row r="16" spans="1:23" x14ac:dyDescent="0.25">
      <c r="A16" s="91" t="str">
        <f t="shared" si="0"/>
        <v>AustraliaCommencements45352Initial</v>
      </c>
      <c r="B16" s="222">
        <v>15</v>
      </c>
      <c r="C16" s="221" t="s">
        <v>1</v>
      </c>
      <c r="D16" s="221" t="s">
        <v>74</v>
      </c>
      <c r="E16">
        <v>2024.3</v>
      </c>
      <c r="F16">
        <v>120</v>
      </c>
      <c r="G16" s="66">
        <v>45352</v>
      </c>
      <c r="H16">
        <v>59685</v>
      </c>
      <c r="I16">
        <v>60508</v>
      </c>
      <c r="J16" s="221" t="s">
        <v>31</v>
      </c>
      <c r="K16">
        <v>53106</v>
      </c>
      <c r="L16">
        <v>66264</v>
      </c>
      <c r="M16">
        <v>55845</v>
      </c>
      <c r="N16">
        <v>106.9</v>
      </c>
      <c r="O16" s="221" t="s">
        <v>28</v>
      </c>
      <c r="P16">
        <v>54047</v>
      </c>
      <c r="Q16">
        <v>108.3</v>
      </c>
      <c r="R16" s="92"/>
    </row>
    <row r="17" spans="1:18" x14ac:dyDescent="0.25">
      <c r="A17" s="91" t="str">
        <f t="shared" si="0"/>
        <v>AustraliaCommencements453521st revision</v>
      </c>
      <c r="B17" s="222">
        <v>16</v>
      </c>
      <c r="C17" s="221" t="s">
        <v>1</v>
      </c>
      <c r="D17" s="221" t="s">
        <v>74</v>
      </c>
      <c r="E17">
        <v>2024.3</v>
      </c>
      <c r="F17">
        <v>121</v>
      </c>
      <c r="G17" s="66">
        <v>45352</v>
      </c>
      <c r="H17">
        <v>56715</v>
      </c>
      <c r="I17">
        <v>0</v>
      </c>
      <c r="J17" s="221" t="s">
        <v>0</v>
      </c>
      <c r="K17">
        <v>55472</v>
      </c>
      <c r="L17">
        <v>57958</v>
      </c>
      <c r="M17">
        <v>55845</v>
      </c>
      <c r="N17">
        <v>101.6</v>
      </c>
      <c r="O17" s="221" t="s">
        <v>28</v>
      </c>
      <c r="P17">
        <v>55586</v>
      </c>
      <c r="Q17">
        <v>0</v>
      </c>
      <c r="R17" s="92"/>
    </row>
    <row r="18" spans="1:18" x14ac:dyDescent="0.25">
      <c r="A18" s="91" t="str">
        <f t="shared" si="0"/>
        <v>AustraliaCompletions45078Initial</v>
      </c>
      <c r="B18" s="222">
        <v>17</v>
      </c>
      <c r="C18" s="221" t="s">
        <v>1</v>
      </c>
      <c r="D18" s="221" t="s">
        <v>75</v>
      </c>
      <c r="E18">
        <v>2023.4</v>
      </c>
      <c r="F18">
        <v>117</v>
      </c>
      <c r="G18" s="66">
        <v>45078</v>
      </c>
      <c r="H18">
        <v>21661</v>
      </c>
      <c r="I18">
        <v>0</v>
      </c>
      <c r="J18" s="221" t="s">
        <v>31</v>
      </c>
      <c r="K18">
        <v>21378</v>
      </c>
      <c r="L18">
        <v>21944</v>
      </c>
      <c r="M18">
        <v>21505</v>
      </c>
      <c r="N18">
        <v>100.7</v>
      </c>
      <c r="O18" s="221" t="s">
        <v>28</v>
      </c>
      <c r="P18">
        <v>20232</v>
      </c>
      <c r="Q18">
        <v>0</v>
      </c>
      <c r="R18" s="92"/>
    </row>
    <row r="19" spans="1:18" x14ac:dyDescent="0.25">
      <c r="A19" s="91" t="str">
        <f t="shared" si="0"/>
        <v>AustraliaCompletions450781st revision</v>
      </c>
      <c r="B19" s="222">
        <v>18</v>
      </c>
      <c r="C19" s="221" t="s">
        <v>1</v>
      </c>
      <c r="D19" s="221" t="s">
        <v>75</v>
      </c>
      <c r="E19">
        <v>2023.4</v>
      </c>
      <c r="F19">
        <v>118</v>
      </c>
      <c r="G19" s="66">
        <v>45078</v>
      </c>
      <c r="H19">
        <v>21717</v>
      </c>
      <c r="I19">
        <v>0</v>
      </c>
      <c r="J19" s="221" t="s">
        <v>0</v>
      </c>
      <c r="K19">
        <v>21526</v>
      </c>
      <c r="L19">
        <v>21908</v>
      </c>
      <c r="M19">
        <v>21505</v>
      </c>
      <c r="N19">
        <v>101</v>
      </c>
      <c r="O19" s="221" t="s">
        <v>28</v>
      </c>
      <c r="P19">
        <v>21065</v>
      </c>
      <c r="Q19">
        <v>0</v>
      </c>
      <c r="R19" s="92"/>
    </row>
    <row r="20" spans="1:18" x14ac:dyDescent="0.25">
      <c r="A20" s="91" t="str">
        <f t="shared" si="0"/>
        <v>AustraliaCompletions45170Initial</v>
      </c>
      <c r="B20" s="222">
        <v>19</v>
      </c>
      <c r="C20" s="221" t="s">
        <v>1</v>
      </c>
      <c r="D20" s="221" t="s">
        <v>75</v>
      </c>
      <c r="E20">
        <v>2024.1</v>
      </c>
      <c r="F20">
        <v>118</v>
      </c>
      <c r="G20" s="66">
        <v>45170</v>
      </c>
      <c r="H20">
        <v>24215</v>
      </c>
      <c r="I20">
        <v>0</v>
      </c>
      <c r="J20" s="221" t="s">
        <v>31</v>
      </c>
      <c r="K20">
        <v>23820</v>
      </c>
      <c r="L20">
        <v>24610</v>
      </c>
      <c r="M20">
        <v>23796</v>
      </c>
      <c r="N20">
        <v>101.8</v>
      </c>
      <c r="O20" s="221" t="s">
        <v>27</v>
      </c>
      <c r="P20">
        <v>22657</v>
      </c>
      <c r="Q20">
        <v>0</v>
      </c>
      <c r="R20" s="92"/>
    </row>
    <row r="21" spans="1:18" x14ac:dyDescent="0.25">
      <c r="A21" s="91" t="str">
        <f t="shared" si="0"/>
        <v>AustraliaCompletions451701st revision</v>
      </c>
      <c r="B21" s="222">
        <v>20</v>
      </c>
      <c r="C21" s="221" t="s">
        <v>1</v>
      </c>
      <c r="D21" s="221" t="s">
        <v>75</v>
      </c>
      <c r="E21">
        <v>2024.1</v>
      </c>
      <c r="F21">
        <v>119</v>
      </c>
      <c r="G21" s="66">
        <v>45170</v>
      </c>
      <c r="H21">
        <v>24069</v>
      </c>
      <c r="I21">
        <v>0</v>
      </c>
      <c r="J21" s="221" t="s">
        <v>0</v>
      </c>
      <c r="K21">
        <v>23869</v>
      </c>
      <c r="L21">
        <v>24269</v>
      </c>
      <c r="M21">
        <v>23796</v>
      </c>
      <c r="N21">
        <v>101.1</v>
      </c>
      <c r="O21" s="221" t="s">
        <v>27</v>
      </c>
      <c r="P21">
        <v>23342</v>
      </c>
      <c r="Q21">
        <v>0</v>
      </c>
      <c r="R21" s="92"/>
    </row>
    <row r="22" spans="1:18" x14ac:dyDescent="0.25">
      <c r="A22" s="91" t="str">
        <f t="shared" si="0"/>
        <v>AustraliaCompletions45261Initial</v>
      </c>
      <c r="B22" s="222">
        <v>21</v>
      </c>
      <c r="C22" s="221" t="s">
        <v>1</v>
      </c>
      <c r="D22" s="221" t="s">
        <v>75</v>
      </c>
      <c r="E22">
        <v>2024.2</v>
      </c>
      <c r="F22">
        <v>119</v>
      </c>
      <c r="G22" s="66">
        <v>45261</v>
      </c>
      <c r="H22">
        <v>30954</v>
      </c>
      <c r="I22">
        <v>0</v>
      </c>
      <c r="J22" s="221" t="s">
        <v>31</v>
      </c>
      <c r="K22">
        <v>30440</v>
      </c>
      <c r="L22">
        <v>31468</v>
      </c>
      <c r="M22">
        <v>30286</v>
      </c>
      <c r="N22">
        <v>102.2</v>
      </c>
      <c r="O22" s="221" t="s">
        <v>27</v>
      </c>
      <c r="P22">
        <v>28876</v>
      </c>
      <c r="Q22">
        <v>0</v>
      </c>
      <c r="R22" s="92"/>
    </row>
    <row r="23" spans="1:18" x14ac:dyDescent="0.25">
      <c r="A23" s="91" t="str">
        <f t="shared" si="0"/>
        <v>AustraliaCompletions452611st revision</v>
      </c>
      <c r="B23" s="222">
        <v>22</v>
      </c>
      <c r="C23" s="221" t="s">
        <v>1</v>
      </c>
      <c r="D23" s="221" t="s">
        <v>75</v>
      </c>
      <c r="E23">
        <v>2024.2</v>
      </c>
      <c r="F23">
        <v>120</v>
      </c>
      <c r="G23" s="66">
        <v>45261</v>
      </c>
      <c r="H23">
        <v>30779</v>
      </c>
      <c r="I23">
        <v>0</v>
      </c>
      <c r="J23" s="221" t="s">
        <v>0</v>
      </c>
      <c r="K23">
        <v>30495</v>
      </c>
      <c r="L23">
        <v>31063</v>
      </c>
      <c r="M23">
        <v>30286</v>
      </c>
      <c r="N23">
        <v>101.6</v>
      </c>
      <c r="O23" s="221" t="s">
        <v>27</v>
      </c>
      <c r="P23">
        <v>29788</v>
      </c>
      <c r="Q23">
        <v>0</v>
      </c>
      <c r="R23" s="92"/>
    </row>
    <row r="24" spans="1:18" x14ac:dyDescent="0.25">
      <c r="A24" s="91" t="str">
        <f t="shared" si="0"/>
        <v>AustraliaCompletions45352Initial</v>
      </c>
      <c r="B24" s="222">
        <v>23</v>
      </c>
      <c r="C24" s="221" t="s">
        <v>1</v>
      </c>
      <c r="D24" s="221" t="s">
        <v>75</v>
      </c>
      <c r="E24">
        <v>2024.3</v>
      </c>
      <c r="F24">
        <v>120</v>
      </c>
      <c r="G24" s="66">
        <v>45352</v>
      </c>
      <c r="H24">
        <v>25581</v>
      </c>
      <c r="I24">
        <v>0</v>
      </c>
      <c r="J24" s="221" t="s">
        <v>31</v>
      </c>
      <c r="K24">
        <v>25041</v>
      </c>
      <c r="L24">
        <v>26121</v>
      </c>
      <c r="M24">
        <v>24827</v>
      </c>
      <c r="N24">
        <v>103</v>
      </c>
      <c r="O24" s="221" t="s">
        <v>27</v>
      </c>
      <c r="P24">
        <v>23850</v>
      </c>
      <c r="Q24">
        <v>0</v>
      </c>
      <c r="R24" s="92"/>
    </row>
    <row r="25" spans="1:18" x14ac:dyDescent="0.25">
      <c r="A25" s="91" t="str">
        <f t="shared" si="0"/>
        <v>AustraliaCompletions453521st revision</v>
      </c>
      <c r="B25" s="222">
        <v>24</v>
      </c>
      <c r="C25" s="221" t="s">
        <v>1</v>
      </c>
      <c r="D25" s="221" t="s">
        <v>75</v>
      </c>
      <c r="E25">
        <v>2024.3</v>
      </c>
      <c r="F25">
        <v>121</v>
      </c>
      <c r="G25" s="66">
        <v>45352</v>
      </c>
      <c r="H25">
        <v>25311</v>
      </c>
      <c r="I25">
        <v>0</v>
      </c>
      <c r="J25" s="221" t="s">
        <v>0</v>
      </c>
      <c r="K25">
        <v>25026</v>
      </c>
      <c r="L25">
        <v>25596</v>
      </c>
      <c r="M25">
        <v>24827</v>
      </c>
      <c r="N25">
        <v>101.9</v>
      </c>
      <c r="O25" s="221" t="s">
        <v>27</v>
      </c>
      <c r="P25">
        <v>24500</v>
      </c>
      <c r="Q25">
        <v>0</v>
      </c>
      <c r="R25" s="92"/>
    </row>
    <row r="26" spans="1:18" x14ac:dyDescent="0.25">
      <c r="A26" s="91" t="str">
        <f t="shared" si="0"/>
        <v>AustraliaIn-training44713Initial</v>
      </c>
      <c r="B26" s="222">
        <v>25</v>
      </c>
      <c r="C26" s="221" t="s">
        <v>1</v>
      </c>
      <c r="D26" s="221" t="s">
        <v>76</v>
      </c>
      <c r="E26">
        <v>2022.4</v>
      </c>
      <c r="F26">
        <v>113</v>
      </c>
      <c r="G26" s="66">
        <v>44713</v>
      </c>
      <c r="H26">
        <v>415237</v>
      </c>
      <c r="I26">
        <v>0</v>
      </c>
      <c r="J26" s="221" t="s">
        <v>31</v>
      </c>
      <c r="K26">
        <v>412157</v>
      </c>
      <c r="L26">
        <v>418317</v>
      </c>
      <c r="M26">
        <v>428525</v>
      </c>
      <c r="N26">
        <v>96.9</v>
      </c>
      <c r="O26" s="221" t="s">
        <v>27</v>
      </c>
      <c r="P26">
        <v>423037</v>
      </c>
      <c r="Q26">
        <v>0</v>
      </c>
      <c r="R26" s="92"/>
    </row>
    <row r="27" spans="1:18" x14ac:dyDescent="0.25">
      <c r="A27" s="91" t="str">
        <f t="shared" si="0"/>
        <v>AustraliaIn-training447131st revision</v>
      </c>
      <c r="B27" s="222">
        <v>26</v>
      </c>
      <c r="C27" s="221" t="s">
        <v>1</v>
      </c>
      <c r="D27" s="221" t="s">
        <v>76</v>
      </c>
      <c r="E27">
        <v>2022.4</v>
      </c>
      <c r="F27">
        <v>114</v>
      </c>
      <c r="G27" s="66">
        <v>44713</v>
      </c>
      <c r="H27">
        <v>427743</v>
      </c>
      <c r="I27">
        <v>0</v>
      </c>
      <c r="J27" s="221" t="s">
        <v>0</v>
      </c>
      <c r="K27">
        <v>426278</v>
      </c>
      <c r="L27">
        <v>429208</v>
      </c>
      <c r="M27">
        <v>428525</v>
      </c>
      <c r="N27">
        <v>99.8</v>
      </c>
      <c r="O27" s="221" t="s">
        <v>27</v>
      </c>
      <c r="P27">
        <v>433276</v>
      </c>
      <c r="Q27">
        <v>0</v>
      </c>
      <c r="R27" s="92"/>
    </row>
    <row r="28" spans="1:18" x14ac:dyDescent="0.25">
      <c r="A28" s="91" t="str">
        <f t="shared" si="0"/>
        <v>AustraliaIn-training44805Initial</v>
      </c>
      <c r="B28" s="222">
        <v>27</v>
      </c>
      <c r="C28" s="221" t="s">
        <v>1</v>
      </c>
      <c r="D28" s="221" t="s">
        <v>76</v>
      </c>
      <c r="E28">
        <v>2023.1</v>
      </c>
      <c r="F28">
        <v>114</v>
      </c>
      <c r="G28" s="66">
        <v>44805</v>
      </c>
      <c r="H28">
        <v>402239.2261573</v>
      </c>
      <c r="I28">
        <v>402251</v>
      </c>
      <c r="J28" s="221" t="s">
        <v>31</v>
      </c>
      <c r="K28">
        <v>399744</v>
      </c>
      <c r="L28">
        <v>404734</v>
      </c>
      <c r="M28">
        <v>404194</v>
      </c>
      <c r="N28">
        <v>99.5</v>
      </c>
      <c r="O28" s="221" t="s">
        <v>28</v>
      </c>
      <c r="P28">
        <v>412331</v>
      </c>
      <c r="Q28">
        <v>99.5</v>
      </c>
      <c r="R28" s="92"/>
    </row>
    <row r="29" spans="1:18" x14ac:dyDescent="0.25">
      <c r="A29" s="91" t="str">
        <f t="shared" si="0"/>
        <v>AustraliaIn-training448051st revision</v>
      </c>
      <c r="B29" s="222">
        <v>28</v>
      </c>
      <c r="C29" s="221" t="s">
        <v>1</v>
      </c>
      <c r="D29" s="221" t="s">
        <v>76</v>
      </c>
      <c r="E29">
        <v>2023.1</v>
      </c>
      <c r="F29">
        <v>115</v>
      </c>
      <c r="G29" s="66">
        <v>44805</v>
      </c>
      <c r="H29">
        <v>405449</v>
      </c>
      <c r="I29">
        <v>0</v>
      </c>
      <c r="J29" s="221" t="s">
        <v>0</v>
      </c>
      <c r="K29">
        <v>403949</v>
      </c>
      <c r="L29">
        <v>406949</v>
      </c>
      <c r="M29">
        <v>404194</v>
      </c>
      <c r="N29">
        <v>100.3</v>
      </c>
      <c r="O29" s="221" t="s">
        <v>28</v>
      </c>
      <c r="P29">
        <v>411912</v>
      </c>
      <c r="Q29">
        <v>0</v>
      </c>
      <c r="R29" s="92"/>
    </row>
    <row r="30" spans="1:18" x14ac:dyDescent="0.25">
      <c r="A30" s="91" t="str">
        <f t="shared" si="0"/>
        <v>AustraliaIn-training44896Initial</v>
      </c>
      <c r="B30" s="222">
        <v>29</v>
      </c>
      <c r="C30" s="221" t="s">
        <v>1</v>
      </c>
      <c r="D30" s="221" t="s">
        <v>76</v>
      </c>
      <c r="E30">
        <v>2023.2</v>
      </c>
      <c r="F30">
        <v>115</v>
      </c>
      <c r="G30" s="66">
        <v>44896</v>
      </c>
      <c r="H30">
        <v>377659</v>
      </c>
      <c r="I30">
        <v>0</v>
      </c>
      <c r="J30" s="221" t="s">
        <v>31</v>
      </c>
      <c r="K30">
        <v>374902</v>
      </c>
      <c r="L30">
        <v>380416</v>
      </c>
      <c r="M30">
        <v>374350</v>
      </c>
      <c r="N30">
        <v>100.9</v>
      </c>
      <c r="O30" s="221" t="s">
        <v>27</v>
      </c>
      <c r="P30">
        <v>386723</v>
      </c>
      <c r="Q30">
        <v>0</v>
      </c>
      <c r="R30" s="92"/>
    </row>
    <row r="31" spans="1:18" x14ac:dyDescent="0.25">
      <c r="A31" s="91" t="str">
        <f t="shared" si="0"/>
        <v>AustraliaIn-training448961st revision</v>
      </c>
      <c r="B31" s="222">
        <v>30</v>
      </c>
      <c r="C31" s="221" t="s">
        <v>1</v>
      </c>
      <c r="D31" s="221" t="s">
        <v>76</v>
      </c>
      <c r="E31">
        <v>2023.2</v>
      </c>
      <c r="F31">
        <v>116</v>
      </c>
      <c r="G31" s="66">
        <v>44896</v>
      </c>
      <c r="H31">
        <v>377657</v>
      </c>
      <c r="I31">
        <v>0</v>
      </c>
      <c r="J31" s="221" t="s">
        <v>0</v>
      </c>
      <c r="K31">
        <v>376162</v>
      </c>
      <c r="L31">
        <v>379152</v>
      </c>
      <c r="M31">
        <v>374350</v>
      </c>
      <c r="N31">
        <v>100.9</v>
      </c>
      <c r="O31" s="221" t="s">
        <v>27</v>
      </c>
      <c r="P31">
        <v>383283</v>
      </c>
      <c r="Q31">
        <v>0</v>
      </c>
      <c r="R31" s="92"/>
    </row>
    <row r="32" spans="1:18" x14ac:dyDescent="0.25">
      <c r="A32" s="91" t="str">
        <f t="shared" si="0"/>
        <v>AustraliaIn-training44986Initial</v>
      </c>
      <c r="B32" s="222">
        <v>31</v>
      </c>
      <c r="C32" s="221" t="s">
        <v>1</v>
      </c>
      <c r="D32" s="221" t="s">
        <v>76</v>
      </c>
      <c r="E32">
        <v>2023.3</v>
      </c>
      <c r="F32">
        <v>116</v>
      </c>
      <c r="G32" s="66">
        <v>44986</v>
      </c>
      <c r="H32">
        <v>387489.11006540002</v>
      </c>
      <c r="I32">
        <v>387966</v>
      </c>
      <c r="J32" s="221" t="s">
        <v>31</v>
      </c>
      <c r="K32">
        <v>382157</v>
      </c>
      <c r="L32">
        <v>392821</v>
      </c>
      <c r="M32">
        <v>383849</v>
      </c>
      <c r="N32">
        <v>100.9</v>
      </c>
      <c r="O32" s="221" t="s">
        <v>28</v>
      </c>
      <c r="P32">
        <v>393743</v>
      </c>
      <c r="Q32">
        <v>101.1</v>
      </c>
      <c r="R32" s="92"/>
    </row>
    <row r="33" spans="1:18" x14ac:dyDescent="0.25">
      <c r="A33" s="91" t="str">
        <f t="shared" si="0"/>
        <v>AustraliaIn-training449861st revision</v>
      </c>
      <c r="B33" s="222">
        <v>32</v>
      </c>
      <c r="C33" s="221" t="s">
        <v>1</v>
      </c>
      <c r="D33" s="221" t="s">
        <v>76</v>
      </c>
      <c r="E33">
        <v>2023.3</v>
      </c>
      <c r="F33">
        <v>117</v>
      </c>
      <c r="G33" s="66">
        <v>44986</v>
      </c>
      <c r="H33">
        <v>388104</v>
      </c>
      <c r="I33">
        <v>0</v>
      </c>
      <c r="J33" s="221" t="s">
        <v>0</v>
      </c>
      <c r="K33">
        <v>386213</v>
      </c>
      <c r="L33">
        <v>389995</v>
      </c>
      <c r="M33">
        <v>383849</v>
      </c>
      <c r="N33">
        <v>101.1</v>
      </c>
      <c r="O33" s="221" t="s">
        <v>28</v>
      </c>
      <c r="P33">
        <v>392359</v>
      </c>
      <c r="Q33">
        <v>0</v>
      </c>
      <c r="R33" s="92"/>
    </row>
    <row r="34" spans="1:18" x14ac:dyDescent="0.25">
      <c r="A34" s="91" t="str">
        <f t="shared" si="0"/>
        <v>Australian Capital TerritoryCancellations/withdrawals44713Initial</v>
      </c>
      <c r="B34" s="222">
        <v>33</v>
      </c>
      <c r="C34" s="221" t="s">
        <v>2</v>
      </c>
      <c r="D34" s="221" t="s">
        <v>73</v>
      </c>
      <c r="E34">
        <v>2022.4</v>
      </c>
      <c r="F34">
        <v>113</v>
      </c>
      <c r="G34" s="66">
        <v>44713</v>
      </c>
      <c r="H34">
        <v>630</v>
      </c>
      <c r="I34">
        <v>0</v>
      </c>
      <c r="J34" s="221" t="s">
        <v>31</v>
      </c>
      <c r="K34">
        <v>623</v>
      </c>
      <c r="L34">
        <v>637</v>
      </c>
      <c r="M34">
        <v>628</v>
      </c>
      <c r="N34">
        <v>100.3</v>
      </c>
      <c r="O34" s="221" t="s">
        <v>28</v>
      </c>
      <c r="P34">
        <v>630</v>
      </c>
      <c r="Q34">
        <v>0</v>
      </c>
      <c r="R34" s="92"/>
    </row>
    <row r="35" spans="1:18" x14ac:dyDescent="0.25">
      <c r="A35" s="91" t="str">
        <f t="shared" si="0"/>
        <v>Australian Capital TerritoryCancellations/withdrawals447131st revision</v>
      </c>
      <c r="B35" s="222">
        <v>34</v>
      </c>
      <c r="C35" s="221" t="s">
        <v>2</v>
      </c>
      <c r="D35" s="221" t="s">
        <v>73</v>
      </c>
      <c r="E35">
        <v>2022.4</v>
      </c>
      <c r="F35">
        <v>114</v>
      </c>
      <c r="G35" s="66">
        <v>44713</v>
      </c>
      <c r="H35">
        <v>629</v>
      </c>
      <c r="I35">
        <v>0</v>
      </c>
      <c r="J35" s="221" t="s">
        <v>0</v>
      </c>
      <c r="K35">
        <v>624</v>
      </c>
      <c r="L35">
        <v>634</v>
      </c>
      <c r="M35">
        <v>628</v>
      </c>
      <c r="N35">
        <v>100.2</v>
      </c>
      <c r="O35" s="221" t="s">
        <v>28</v>
      </c>
      <c r="P35">
        <v>629</v>
      </c>
      <c r="Q35">
        <v>0</v>
      </c>
      <c r="R35" s="92"/>
    </row>
    <row r="36" spans="1:18" x14ac:dyDescent="0.25">
      <c r="A36" s="91" t="str">
        <f t="shared" si="0"/>
        <v>Australian Capital TerritoryCancellations/withdrawals44805Initial</v>
      </c>
      <c r="B36" s="222">
        <v>35</v>
      </c>
      <c r="C36" s="221" t="s">
        <v>2</v>
      </c>
      <c r="D36" s="221" t="s">
        <v>73</v>
      </c>
      <c r="E36">
        <v>2023.1</v>
      </c>
      <c r="F36">
        <v>114</v>
      </c>
      <c r="G36" s="66">
        <v>44805</v>
      </c>
      <c r="H36">
        <v>683</v>
      </c>
      <c r="I36">
        <v>0</v>
      </c>
      <c r="J36" s="221" t="s">
        <v>31</v>
      </c>
      <c r="K36">
        <v>675</v>
      </c>
      <c r="L36">
        <v>691</v>
      </c>
      <c r="M36">
        <v>682</v>
      </c>
      <c r="N36">
        <v>100.1</v>
      </c>
      <c r="O36" s="221" t="s">
        <v>28</v>
      </c>
      <c r="P36">
        <v>683</v>
      </c>
      <c r="Q36">
        <v>0</v>
      </c>
      <c r="R36" s="92"/>
    </row>
    <row r="37" spans="1:18" x14ac:dyDescent="0.25">
      <c r="A37" s="91" t="str">
        <f t="shared" si="0"/>
        <v>Australian Capital TerritoryCancellations/withdrawals448051st revision</v>
      </c>
      <c r="B37" s="222">
        <v>36</v>
      </c>
      <c r="C37" s="221" t="s">
        <v>2</v>
      </c>
      <c r="D37" s="221" t="s">
        <v>73</v>
      </c>
      <c r="E37">
        <v>2023.1</v>
      </c>
      <c r="F37">
        <v>115</v>
      </c>
      <c r="G37" s="66">
        <v>44805</v>
      </c>
      <c r="H37">
        <v>683</v>
      </c>
      <c r="I37">
        <v>0</v>
      </c>
      <c r="J37" s="221" t="s">
        <v>0</v>
      </c>
      <c r="K37">
        <v>678</v>
      </c>
      <c r="L37">
        <v>688</v>
      </c>
      <c r="M37">
        <v>682</v>
      </c>
      <c r="N37">
        <v>100.1</v>
      </c>
      <c r="O37" s="221" t="s">
        <v>28</v>
      </c>
      <c r="P37">
        <v>683</v>
      </c>
      <c r="Q37">
        <v>0</v>
      </c>
      <c r="R37" s="92"/>
    </row>
    <row r="38" spans="1:18" x14ac:dyDescent="0.25">
      <c r="A38" s="91" t="str">
        <f t="shared" si="0"/>
        <v>Australian Capital TerritoryCancellations/withdrawals44896Initial</v>
      </c>
      <c r="B38" s="222">
        <v>37</v>
      </c>
      <c r="C38" s="221" t="s">
        <v>2</v>
      </c>
      <c r="D38" s="221" t="s">
        <v>73</v>
      </c>
      <c r="E38">
        <v>2023.2</v>
      </c>
      <c r="F38">
        <v>115</v>
      </c>
      <c r="G38" s="66">
        <v>44896</v>
      </c>
      <c r="H38">
        <v>598</v>
      </c>
      <c r="I38">
        <v>0</v>
      </c>
      <c r="J38" s="221" t="s">
        <v>31</v>
      </c>
      <c r="K38">
        <v>592</v>
      </c>
      <c r="L38">
        <v>604</v>
      </c>
      <c r="M38">
        <v>597</v>
      </c>
      <c r="N38">
        <v>100.2</v>
      </c>
      <c r="O38" s="221" t="s">
        <v>28</v>
      </c>
      <c r="P38">
        <v>598</v>
      </c>
      <c r="Q38">
        <v>0</v>
      </c>
      <c r="R38" s="92"/>
    </row>
    <row r="39" spans="1:18" x14ac:dyDescent="0.25">
      <c r="A39" s="91" t="str">
        <f t="shared" si="0"/>
        <v>Australian Capital TerritoryCancellations/withdrawals448961st revision</v>
      </c>
      <c r="B39" s="222">
        <v>38</v>
      </c>
      <c r="C39" s="221" t="s">
        <v>2</v>
      </c>
      <c r="D39" s="221" t="s">
        <v>73</v>
      </c>
      <c r="E39">
        <v>2023.2</v>
      </c>
      <c r="F39">
        <v>116</v>
      </c>
      <c r="G39" s="66">
        <v>44896</v>
      </c>
      <c r="H39">
        <v>598</v>
      </c>
      <c r="I39">
        <v>0</v>
      </c>
      <c r="J39" s="221" t="s">
        <v>0</v>
      </c>
      <c r="K39">
        <v>594</v>
      </c>
      <c r="L39">
        <v>602</v>
      </c>
      <c r="M39">
        <v>597</v>
      </c>
      <c r="N39">
        <v>100.2</v>
      </c>
      <c r="O39" s="221" t="s">
        <v>28</v>
      </c>
      <c r="P39">
        <v>598</v>
      </c>
      <c r="Q39">
        <v>0</v>
      </c>
      <c r="R39" s="92"/>
    </row>
    <row r="40" spans="1:18" x14ac:dyDescent="0.25">
      <c r="A40" s="91" t="str">
        <f t="shared" si="0"/>
        <v>Australian Capital TerritoryCancellations/withdrawals44986Initial</v>
      </c>
      <c r="B40" s="222">
        <v>39</v>
      </c>
      <c r="C40" s="221" t="s">
        <v>2</v>
      </c>
      <c r="D40" s="221" t="s">
        <v>73</v>
      </c>
      <c r="E40">
        <v>2023.3</v>
      </c>
      <c r="F40">
        <v>116</v>
      </c>
      <c r="G40" s="66">
        <v>44986</v>
      </c>
      <c r="H40">
        <v>607</v>
      </c>
      <c r="I40">
        <v>0</v>
      </c>
      <c r="J40" s="221" t="s">
        <v>31</v>
      </c>
      <c r="K40">
        <v>603</v>
      </c>
      <c r="L40">
        <v>611</v>
      </c>
      <c r="M40">
        <v>606</v>
      </c>
      <c r="N40">
        <v>100.2</v>
      </c>
      <c r="O40" s="221" t="s">
        <v>28</v>
      </c>
      <c r="P40">
        <v>607</v>
      </c>
      <c r="Q40">
        <v>0</v>
      </c>
      <c r="R40" s="92"/>
    </row>
    <row r="41" spans="1:18" x14ac:dyDescent="0.25">
      <c r="A41" s="91" t="str">
        <f t="shared" si="0"/>
        <v>Australian Capital TerritoryCancellations/withdrawals449861st revision</v>
      </c>
      <c r="B41" s="222">
        <v>40</v>
      </c>
      <c r="C41" s="221" t="s">
        <v>2</v>
      </c>
      <c r="D41" s="221" t="s">
        <v>73</v>
      </c>
      <c r="E41">
        <v>2023.3</v>
      </c>
      <c r="F41">
        <v>117</v>
      </c>
      <c r="G41" s="66">
        <v>44986</v>
      </c>
      <c r="H41">
        <v>606</v>
      </c>
      <c r="I41">
        <v>0</v>
      </c>
      <c r="J41" s="221" t="s">
        <v>0</v>
      </c>
      <c r="K41">
        <v>602</v>
      </c>
      <c r="L41">
        <v>610</v>
      </c>
      <c r="M41">
        <v>606</v>
      </c>
      <c r="N41">
        <v>100</v>
      </c>
      <c r="O41" s="221" t="s">
        <v>28</v>
      </c>
      <c r="P41">
        <v>606</v>
      </c>
      <c r="Q41">
        <v>0</v>
      </c>
      <c r="R41" s="92"/>
    </row>
    <row r="42" spans="1:18" x14ac:dyDescent="0.25">
      <c r="A42" s="91" t="str">
        <f t="shared" si="0"/>
        <v>Australian Capital TerritoryCommencements45078Initial</v>
      </c>
      <c r="B42" s="222">
        <v>41</v>
      </c>
      <c r="C42" s="221" t="s">
        <v>2</v>
      </c>
      <c r="D42" s="221" t="s">
        <v>74</v>
      </c>
      <c r="E42">
        <v>2023.4</v>
      </c>
      <c r="F42">
        <v>117</v>
      </c>
      <c r="G42" s="66">
        <v>45078</v>
      </c>
      <c r="H42">
        <v>774</v>
      </c>
      <c r="I42">
        <v>0</v>
      </c>
      <c r="J42" s="221" t="s">
        <v>31</v>
      </c>
      <c r="K42">
        <v>718</v>
      </c>
      <c r="L42">
        <v>830</v>
      </c>
      <c r="M42">
        <v>740</v>
      </c>
      <c r="N42">
        <v>104.6</v>
      </c>
      <c r="O42" s="221" t="s">
        <v>28</v>
      </c>
      <c r="P42">
        <v>736</v>
      </c>
      <c r="Q42">
        <v>0</v>
      </c>
      <c r="R42" s="92"/>
    </row>
    <row r="43" spans="1:18" x14ac:dyDescent="0.25">
      <c r="A43" s="91" t="str">
        <f t="shared" si="0"/>
        <v>Australian Capital TerritoryCommencements450781st revision</v>
      </c>
      <c r="B43" s="222">
        <v>42</v>
      </c>
      <c r="C43" s="221" t="s">
        <v>2</v>
      </c>
      <c r="D43" s="221" t="s">
        <v>74</v>
      </c>
      <c r="E43">
        <v>2023.4</v>
      </c>
      <c r="F43">
        <v>118</v>
      </c>
      <c r="G43" s="66">
        <v>45078</v>
      </c>
      <c r="H43">
        <v>746</v>
      </c>
      <c r="I43">
        <v>0</v>
      </c>
      <c r="J43" s="221" t="s">
        <v>0</v>
      </c>
      <c r="K43">
        <v>732</v>
      </c>
      <c r="L43">
        <v>760</v>
      </c>
      <c r="M43">
        <v>740</v>
      </c>
      <c r="N43">
        <v>100.8</v>
      </c>
      <c r="O43" s="221" t="s">
        <v>28</v>
      </c>
      <c r="P43">
        <v>739</v>
      </c>
      <c r="Q43">
        <v>0</v>
      </c>
      <c r="R43" s="92"/>
    </row>
    <row r="44" spans="1:18" x14ac:dyDescent="0.25">
      <c r="A44" s="91" t="str">
        <f t="shared" si="0"/>
        <v>Australian Capital TerritoryCommencements45170Initial</v>
      </c>
      <c r="B44" s="222">
        <v>43</v>
      </c>
      <c r="C44" s="221" t="s">
        <v>2</v>
      </c>
      <c r="D44" s="221" t="s">
        <v>74</v>
      </c>
      <c r="E44">
        <v>2024.1</v>
      </c>
      <c r="F44">
        <v>118</v>
      </c>
      <c r="G44" s="66">
        <v>45170</v>
      </c>
      <c r="H44">
        <v>860</v>
      </c>
      <c r="I44">
        <v>0</v>
      </c>
      <c r="J44" s="221" t="s">
        <v>31</v>
      </c>
      <c r="K44">
        <v>794</v>
      </c>
      <c r="L44">
        <v>926</v>
      </c>
      <c r="M44">
        <v>824</v>
      </c>
      <c r="N44">
        <v>104.4</v>
      </c>
      <c r="O44" s="221" t="s">
        <v>28</v>
      </c>
      <c r="P44">
        <v>822</v>
      </c>
      <c r="Q44">
        <v>0</v>
      </c>
      <c r="R44" s="92"/>
    </row>
    <row r="45" spans="1:18" x14ac:dyDescent="0.25">
      <c r="A45" s="91" t="str">
        <f t="shared" si="0"/>
        <v>Australian Capital TerritoryCommencements451701st revision</v>
      </c>
      <c r="B45" s="222">
        <v>44</v>
      </c>
      <c r="C45" s="221" t="s">
        <v>2</v>
      </c>
      <c r="D45" s="221" t="s">
        <v>74</v>
      </c>
      <c r="E45">
        <v>2024.1</v>
      </c>
      <c r="F45">
        <v>119</v>
      </c>
      <c r="G45" s="66">
        <v>45170</v>
      </c>
      <c r="H45">
        <v>828</v>
      </c>
      <c r="I45">
        <v>0</v>
      </c>
      <c r="J45" s="221" t="s">
        <v>0</v>
      </c>
      <c r="K45">
        <v>822</v>
      </c>
      <c r="L45">
        <v>834</v>
      </c>
      <c r="M45">
        <v>824</v>
      </c>
      <c r="N45">
        <v>100.5</v>
      </c>
      <c r="O45" s="221" t="s">
        <v>28</v>
      </c>
      <c r="P45">
        <v>823</v>
      </c>
      <c r="Q45">
        <v>0</v>
      </c>
      <c r="R45" s="92"/>
    </row>
    <row r="46" spans="1:18" x14ac:dyDescent="0.25">
      <c r="A46" s="91" t="str">
        <f t="shared" si="0"/>
        <v>Australian Capital TerritoryCommencements45261Initial</v>
      </c>
      <c r="B46" s="222">
        <v>45</v>
      </c>
      <c r="C46" s="221" t="s">
        <v>2</v>
      </c>
      <c r="D46" s="221" t="s">
        <v>74</v>
      </c>
      <c r="E46">
        <v>2024.2</v>
      </c>
      <c r="F46">
        <v>119</v>
      </c>
      <c r="G46" s="66">
        <v>45261</v>
      </c>
      <c r="H46">
        <v>732</v>
      </c>
      <c r="I46">
        <v>0</v>
      </c>
      <c r="J46" s="221" t="s">
        <v>31</v>
      </c>
      <c r="K46">
        <v>701</v>
      </c>
      <c r="L46">
        <v>763</v>
      </c>
      <c r="M46">
        <v>711</v>
      </c>
      <c r="N46">
        <v>103</v>
      </c>
      <c r="O46" s="221" t="s">
        <v>28</v>
      </c>
      <c r="P46">
        <v>708</v>
      </c>
      <c r="Q46">
        <v>0</v>
      </c>
      <c r="R46" s="92"/>
    </row>
    <row r="47" spans="1:18" x14ac:dyDescent="0.25">
      <c r="A47" s="91" t="str">
        <f t="shared" si="0"/>
        <v>Australian Capital TerritoryCommencements452611st revision</v>
      </c>
      <c r="B47" s="222">
        <v>46</v>
      </c>
      <c r="C47" s="221" t="s">
        <v>2</v>
      </c>
      <c r="D47" s="221" t="s">
        <v>74</v>
      </c>
      <c r="E47">
        <v>2024.2</v>
      </c>
      <c r="F47">
        <v>120</v>
      </c>
      <c r="G47" s="66">
        <v>45261</v>
      </c>
      <c r="H47">
        <v>715</v>
      </c>
      <c r="I47">
        <v>0</v>
      </c>
      <c r="J47" s="221" t="s">
        <v>0</v>
      </c>
      <c r="K47">
        <v>708</v>
      </c>
      <c r="L47">
        <v>722</v>
      </c>
      <c r="M47">
        <v>711</v>
      </c>
      <c r="N47">
        <v>100.6</v>
      </c>
      <c r="O47" s="221" t="s">
        <v>28</v>
      </c>
      <c r="P47">
        <v>711</v>
      </c>
      <c r="Q47">
        <v>0</v>
      </c>
      <c r="R47" s="92"/>
    </row>
    <row r="48" spans="1:18" x14ac:dyDescent="0.25">
      <c r="A48" s="91" t="str">
        <f t="shared" si="0"/>
        <v>Australian Capital TerritoryCommencements45352Initial</v>
      </c>
      <c r="B48" s="222">
        <v>47</v>
      </c>
      <c r="C48" s="221" t="s">
        <v>2</v>
      </c>
      <c r="D48" s="221" t="s">
        <v>74</v>
      </c>
      <c r="E48">
        <v>2024.3</v>
      </c>
      <c r="F48">
        <v>120</v>
      </c>
      <c r="G48" s="66">
        <v>45352</v>
      </c>
      <c r="H48">
        <v>963</v>
      </c>
      <c r="I48">
        <v>0</v>
      </c>
      <c r="J48" s="221" t="s">
        <v>31</v>
      </c>
      <c r="K48">
        <v>934</v>
      </c>
      <c r="L48">
        <v>992</v>
      </c>
      <c r="M48">
        <v>939</v>
      </c>
      <c r="N48">
        <v>102.6</v>
      </c>
      <c r="O48" s="221" t="s">
        <v>28</v>
      </c>
      <c r="P48">
        <v>938</v>
      </c>
      <c r="Q48">
        <v>0</v>
      </c>
      <c r="R48" s="92"/>
    </row>
    <row r="49" spans="1:18" x14ac:dyDescent="0.25">
      <c r="A49" s="91" t="str">
        <f t="shared" si="0"/>
        <v>Australian Capital TerritoryCommencements453521st revision</v>
      </c>
      <c r="B49" s="222">
        <v>48</v>
      </c>
      <c r="C49" s="221" t="s">
        <v>2</v>
      </c>
      <c r="D49" s="221" t="s">
        <v>74</v>
      </c>
      <c r="E49">
        <v>2024.3</v>
      </c>
      <c r="F49">
        <v>121</v>
      </c>
      <c r="G49" s="66">
        <v>45352</v>
      </c>
      <c r="H49">
        <v>944</v>
      </c>
      <c r="I49">
        <v>0</v>
      </c>
      <c r="J49" s="221" t="s">
        <v>0</v>
      </c>
      <c r="K49">
        <v>936</v>
      </c>
      <c r="L49">
        <v>952</v>
      </c>
      <c r="M49">
        <v>939</v>
      </c>
      <c r="N49">
        <v>100.5</v>
      </c>
      <c r="O49" s="221" t="s">
        <v>28</v>
      </c>
      <c r="P49">
        <v>939</v>
      </c>
      <c r="Q49">
        <v>0</v>
      </c>
      <c r="R49" s="92"/>
    </row>
    <row r="50" spans="1:18" x14ac:dyDescent="0.25">
      <c r="A50" s="91" t="str">
        <f t="shared" si="0"/>
        <v>Australian Capital TerritoryCompletions45078Initial</v>
      </c>
      <c r="B50" s="222">
        <v>49</v>
      </c>
      <c r="C50" s="221" t="s">
        <v>2</v>
      </c>
      <c r="D50" s="221" t="s">
        <v>75</v>
      </c>
      <c r="E50">
        <v>2023.4</v>
      </c>
      <c r="F50">
        <v>117</v>
      </c>
      <c r="G50" s="66">
        <v>45078</v>
      </c>
      <c r="H50">
        <v>388</v>
      </c>
      <c r="I50">
        <v>0</v>
      </c>
      <c r="J50" s="221" t="s">
        <v>31</v>
      </c>
      <c r="K50">
        <v>372</v>
      </c>
      <c r="L50">
        <v>404</v>
      </c>
      <c r="M50">
        <v>388</v>
      </c>
      <c r="N50">
        <v>100</v>
      </c>
      <c r="O50" s="221" t="s">
        <v>28</v>
      </c>
      <c r="P50">
        <v>364</v>
      </c>
      <c r="Q50">
        <v>0</v>
      </c>
      <c r="R50" s="92"/>
    </row>
    <row r="51" spans="1:18" x14ac:dyDescent="0.25">
      <c r="A51" s="91" t="str">
        <f t="shared" si="0"/>
        <v>Australian Capital TerritoryCompletions450781st revision</v>
      </c>
      <c r="B51" s="222">
        <v>50</v>
      </c>
      <c r="C51" s="221" t="s">
        <v>2</v>
      </c>
      <c r="D51" s="221" t="s">
        <v>75</v>
      </c>
      <c r="E51">
        <v>2023.4</v>
      </c>
      <c r="F51">
        <v>118</v>
      </c>
      <c r="G51" s="66">
        <v>45078</v>
      </c>
      <c r="H51">
        <v>391</v>
      </c>
      <c r="I51">
        <v>0</v>
      </c>
      <c r="J51" s="221" t="s">
        <v>0</v>
      </c>
      <c r="K51">
        <v>376</v>
      </c>
      <c r="L51">
        <v>406</v>
      </c>
      <c r="M51">
        <v>388</v>
      </c>
      <c r="N51">
        <v>100.8</v>
      </c>
      <c r="O51" s="221" t="s">
        <v>28</v>
      </c>
      <c r="P51">
        <v>376</v>
      </c>
      <c r="Q51">
        <v>0</v>
      </c>
      <c r="R51" s="92"/>
    </row>
    <row r="52" spans="1:18" x14ac:dyDescent="0.25">
      <c r="A52" s="91" t="str">
        <f t="shared" si="0"/>
        <v>Australian Capital TerritoryCompletions45170Initial</v>
      </c>
      <c r="B52" s="222">
        <v>51</v>
      </c>
      <c r="C52" s="221" t="s">
        <v>2</v>
      </c>
      <c r="D52" s="221" t="s">
        <v>75</v>
      </c>
      <c r="E52">
        <v>2024.1</v>
      </c>
      <c r="F52">
        <v>118</v>
      </c>
      <c r="G52" s="66">
        <v>45170</v>
      </c>
      <c r="H52">
        <v>388</v>
      </c>
      <c r="I52">
        <v>0</v>
      </c>
      <c r="J52" s="221" t="s">
        <v>31</v>
      </c>
      <c r="K52">
        <v>378</v>
      </c>
      <c r="L52">
        <v>398</v>
      </c>
      <c r="M52">
        <v>378</v>
      </c>
      <c r="N52">
        <v>102.6</v>
      </c>
      <c r="O52" s="221" t="s">
        <v>28</v>
      </c>
      <c r="P52">
        <v>362</v>
      </c>
      <c r="Q52">
        <v>0</v>
      </c>
      <c r="R52" s="92"/>
    </row>
    <row r="53" spans="1:18" x14ac:dyDescent="0.25">
      <c r="A53" s="91" t="str">
        <f t="shared" si="0"/>
        <v>Australian Capital TerritoryCompletions451701st revision</v>
      </c>
      <c r="B53" s="222">
        <v>52</v>
      </c>
      <c r="C53" s="221" t="s">
        <v>2</v>
      </c>
      <c r="D53" s="221" t="s">
        <v>75</v>
      </c>
      <c r="E53">
        <v>2024.1</v>
      </c>
      <c r="F53">
        <v>119</v>
      </c>
      <c r="G53" s="66">
        <v>45170</v>
      </c>
      <c r="H53">
        <v>381</v>
      </c>
      <c r="I53">
        <v>0</v>
      </c>
      <c r="J53" s="221" t="s">
        <v>0</v>
      </c>
      <c r="K53">
        <v>365</v>
      </c>
      <c r="L53">
        <v>397</v>
      </c>
      <c r="M53">
        <v>378</v>
      </c>
      <c r="N53">
        <v>100.8</v>
      </c>
      <c r="O53" s="221" t="s">
        <v>28</v>
      </c>
      <c r="P53">
        <v>367</v>
      </c>
      <c r="Q53">
        <v>0</v>
      </c>
      <c r="R53" s="92"/>
    </row>
    <row r="54" spans="1:18" x14ac:dyDescent="0.25">
      <c r="A54" s="91" t="str">
        <f t="shared" si="0"/>
        <v>Australian Capital TerritoryCompletions45261Initial</v>
      </c>
      <c r="B54" s="222">
        <v>53</v>
      </c>
      <c r="C54" s="221" t="s">
        <v>2</v>
      </c>
      <c r="D54" s="221" t="s">
        <v>75</v>
      </c>
      <c r="E54">
        <v>2024.2</v>
      </c>
      <c r="F54">
        <v>119</v>
      </c>
      <c r="G54" s="66">
        <v>45261</v>
      </c>
      <c r="H54">
        <v>457</v>
      </c>
      <c r="I54">
        <v>0</v>
      </c>
      <c r="J54" s="221" t="s">
        <v>31</v>
      </c>
      <c r="K54">
        <v>445</v>
      </c>
      <c r="L54">
        <v>469</v>
      </c>
      <c r="M54">
        <v>463</v>
      </c>
      <c r="N54">
        <v>98.7</v>
      </c>
      <c r="O54" s="221" t="s">
        <v>28</v>
      </c>
      <c r="P54">
        <v>428</v>
      </c>
      <c r="Q54">
        <v>0</v>
      </c>
      <c r="R54" s="92"/>
    </row>
    <row r="55" spans="1:18" x14ac:dyDescent="0.25">
      <c r="A55" s="91" t="str">
        <f t="shared" si="0"/>
        <v>Australian Capital TerritoryCompletions452611st revision</v>
      </c>
      <c r="B55" s="222">
        <v>54</v>
      </c>
      <c r="C55" s="221" t="s">
        <v>2</v>
      </c>
      <c r="D55" s="221" t="s">
        <v>75</v>
      </c>
      <c r="E55">
        <v>2024.2</v>
      </c>
      <c r="F55">
        <v>120</v>
      </c>
      <c r="G55" s="66">
        <v>45261</v>
      </c>
      <c r="H55">
        <v>474</v>
      </c>
      <c r="I55">
        <v>0</v>
      </c>
      <c r="J55" s="221" t="s">
        <v>0</v>
      </c>
      <c r="K55">
        <v>455</v>
      </c>
      <c r="L55">
        <v>493</v>
      </c>
      <c r="M55">
        <v>463</v>
      </c>
      <c r="N55">
        <v>102.4</v>
      </c>
      <c r="O55" s="221" t="s">
        <v>28</v>
      </c>
      <c r="P55">
        <v>456</v>
      </c>
      <c r="Q55">
        <v>0</v>
      </c>
      <c r="R55" s="92"/>
    </row>
    <row r="56" spans="1:18" x14ac:dyDescent="0.25">
      <c r="A56" s="91" t="str">
        <f t="shared" si="0"/>
        <v>Australian Capital TerritoryCompletions45352Initial</v>
      </c>
      <c r="B56" s="222">
        <v>55</v>
      </c>
      <c r="C56" s="221" t="s">
        <v>2</v>
      </c>
      <c r="D56" s="221" t="s">
        <v>75</v>
      </c>
      <c r="E56">
        <v>2024.3</v>
      </c>
      <c r="F56">
        <v>120</v>
      </c>
      <c r="G56" s="66">
        <v>45352</v>
      </c>
      <c r="H56">
        <v>247</v>
      </c>
      <c r="I56">
        <v>0</v>
      </c>
      <c r="J56" s="221" t="s">
        <v>31</v>
      </c>
      <c r="K56">
        <v>239</v>
      </c>
      <c r="L56">
        <v>255</v>
      </c>
      <c r="M56">
        <v>247</v>
      </c>
      <c r="N56">
        <v>100</v>
      </c>
      <c r="O56" s="221" t="s">
        <v>28</v>
      </c>
      <c r="P56">
        <v>232</v>
      </c>
      <c r="Q56">
        <v>0</v>
      </c>
      <c r="R56" s="92"/>
    </row>
    <row r="57" spans="1:18" x14ac:dyDescent="0.25">
      <c r="A57" s="91" t="str">
        <f t="shared" si="0"/>
        <v>Australian Capital TerritoryCompletions453521st revision</v>
      </c>
      <c r="B57" s="222">
        <v>56</v>
      </c>
      <c r="C57" s="221" t="s">
        <v>2</v>
      </c>
      <c r="D57" s="221" t="s">
        <v>75</v>
      </c>
      <c r="E57">
        <v>2024.3</v>
      </c>
      <c r="F57">
        <v>121</v>
      </c>
      <c r="G57" s="66">
        <v>45352</v>
      </c>
      <c r="H57">
        <v>253</v>
      </c>
      <c r="I57">
        <v>0</v>
      </c>
      <c r="J57" s="221" t="s">
        <v>0</v>
      </c>
      <c r="K57">
        <v>245</v>
      </c>
      <c r="L57">
        <v>261</v>
      </c>
      <c r="M57">
        <v>247</v>
      </c>
      <c r="N57">
        <v>102.4</v>
      </c>
      <c r="O57" s="221" t="s">
        <v>28</v>
      </c>
      <c r="P57">
        <v>243</v>
      </c>
      <c r="Q57">
        <v>0</v>
      </c>
      <c r="R57" s="92"/>
    </row>
    <row r="58" spans="1:18" x14ac:dyDescent="0.25">
      <c r="A58" s="91" t="str">
        <f t="shared" si="0"/>
        <v>Australian Capital TerritoryIn-training44713Initial</v>
      </c>
      <c r="B58" s="222">
        <v>57</v>
      </c>
      <c r="C58" s="221" t="s">
        <v>2</v>
      </c>
      <c r="D58" s="221" t="s">
        <v>76</v>
      </c>
      <c r="E58">
        <v>2022.4</v>
      </c>
      <c r="F58">
        <v>113</v>
      </c>
      <c r="G58" s="66">
        <v>44713</v>
      </c>
      <c r="H58">
        <v>7248</v>
      </c>
      <c r="I58">
        <v>0</v>
      </c>
      <c r="J58" s="221" t="s">
        <v>31</v>
      </c>
      <c r="K58">
        <v>7127</v>
      </c>
      <c r="L58">
        <v>7369</v>
      </c>
      <c r="M58">
        <v>7658</v>
      </c>
      <c r="N58">
        <v>94.6</v>
      </c>
      <c r="O58" s="221" t="s">
        <v>27</v>
      </c>
      <c r="P58">
        <v>7662</v>
      </c>
      <c r="Q58">
        <v>0</v>
      </c>
      <c r="R58" s="92"/>
    </row>
    <row r="59" spans="1:18" x14ac:dyDescent="0.25">
      <c r="A59" s="91" t="str">
        <f t="shared" si="0"/>
        <v>Australian Capital TerritoryIn-training447131st revision</v>
      </c>
      <c r="B59" s="222">
        <v>58</v>
      </c>
      <c r="C59" s="221" t="s">
        <v>2</v>
      </c>
      <c r="D59" s="221" t="s">
        <v>76</v>
      </c>
      <c r="E59">
        <v>2022.4</v>
      </c>
      <c r="F59">
        <v>114</v>
      </c>
      <c r="G59" s="66">
        <v>44713</v>
      </c>
      <c r="H59">
        <v>7266</v>
      </c>
      <c r="I59">
        <v>0</v>
      </c>
      <c r="J59" s="221" t="s">
        <v>0</v>
      </c>
      <c r="K59">
        <v>7186</v>
      </c>
      <c r="L59">
        <v>7346</v>
      </c>
      <c r="M59">
        <v>7658</v>
      </c>
      <c r="N59">
        <v>94.9</v>
      </c>
      <c r="O59" s="221" t="s">
        <v>27</v>
      </c>
      <c r="P59">
        <v>7670</v>
      </c>
      <c r="Q59">
        <v>0</v>
      </c>
      <c r="R59" s="92"/>
    </row>
    <row r="60" spans="1:18" x14ac:dyDescent="0.25">
      <c r="A60" s="91" t="str">
        <f t="shared" si="0"/>
        <v>Australian Capital TerritoryIn-training44805Initial</v>
      </c>
      <c r="B60" s="222">
        <v>59</v>
      </c>
      <c r="C60" s="221" t="s">
        <v>2</v>
      </c>
      <c r="D60" s="221" t="s">
        <v>76</v>
      </c>
      <c r="E60">
        <v>2023.1</v>
      </c>
      <c r="F60">
        <v>114</v>
      </c>
      <c r="G60" s="66">
        <v>44805</v>
      </c>
      <c r="H60">
        <v>6666</v>
      </c>
      <c r="I60">
        <v>0</v>
      </c>
      <c r="J60" s="221" t="s">
        <v>31</v>
      </c>
      <c r="K60">
        <v>6567</v>
      </c>
      <c r="L60">
        <v>6765</v>
      </c>
      <c r="M60">
        <v>7085</v>
      </c>
      <c r="N60">
        <v>94.1</v>
      </c>
      <c r="O60" s="221" t="s">
        <v>27</v>
      </c>
      <c r="P60">
        <v>7104</v>
      </c>
      <c r="Q60">
        <v>0</v>
      </c>
      <c r="R60" s="92"/>
    </row>
    <row r="61" spans="1:18" x14ac:dyDescent="0.25">
      <c r="A61" s="91" t="str">
        <f t="shared" si="0"/>
        <v>Australian Capital TerritoryIn-training448051st revision</v>
      </c>
      <c r="B61" s="222">
        <v>60</v>
      </c>
      <c r="C61" s="221" t="s">
        <v>2</v>
      </c>
      <c r="D61" s="221" t="s">
        <v>76</v>
      </c>
      <c r="E61">
        <v>2023.1</v>
      </c>
      <c r="F61">
        <v>115</v>
      </c>
      <c r="G61" s="66">
        <v>44805</v>
      </c>
      <c r="H61">
        <v>6653</v>
      </c>
      <c r="I61">
        <v>0</v>
      </c>
      <c r="J61" s="221" t="s">
        <v>0</v>
      </c>
      <c r="K61">
        <v>6580</v>
      </c>
      <c r="L61">
        <v>6726</v>
      </c>
      <c r="M61">
        <v>7085</v>
      </c>
      <c r="N61">
        <v>93.9</v>
      </c>
      <c r="O61" s="221" t="s">
        <v>27</v>
      </c>
      <c r="P61">
        <v>7101</v>
      </c>
      <c r="Q61">
        <v>0</v>
      </c>
      <c r="R61" s="92"/>
    </row>
    <row r="62" spans="1:18" x14ac:dyDescent="0.25">
      <c r="A62" s="91" t="str">
        <f t="shared" si="0"/>
        <v>Australian Capital TerritoryIn-training44896Initial</v>
      </c>
      <c r="B62" s="222">
        <v>61</v>
      </c>
      <c r="C62" s="221" t="s">
        <v>2</v>
      </c>
      <c r="D62" s="221" t="s">
        <v>76</v>
      </c>
      <c r="E62">
        <v>2023.2</v>
      </c>
      <c r="F62">
        <v>115</v>
      </c>
      <c r="G62" s="66">
        <v>44896</v>
      </c>
      <c r="H62">
        <v>6043</v>
      </c>
      <c r="I62">
        <v>0</v>
      </c>
      <c r="J62" s="221" t="s">
        <v>31</v>
      </c>
      <c r="K62">
        <v>5940</v>
      </c>
      <c r="L62">
        <v>6146</v>
      </c>
      <c r="M62">
        <v>6552</v>
      </c>
      <c r="N62">
        <v>92.2</v>
      </c>
      <c r="O62" s="221" t="s">
        <v>27</v>
      </c>
      <c r="P62">
        <v>6567</v>
      </c>
      <c r="Q62">
        <v>0</v>
      </c>
      <c r="R62" s="92"/>
    </row>
    <row r="63" spans="1:18" x14ac:dyDescent="0.25">
      <c r="A63" s="91" t="str">
        <f t="shared" si="0"/>
        <v>Australian Capital TerritoryIn-training448961st revision</v>
      </c>
      <c r="B63" s="222">
        <v>62</v>
      </c>
      <c r="C63" s="221" t="s">
        <v>2</v>
      </c>
      <c r="D63" s="221" t="s">
        <v>76</v>
      </c>
      <c r="E63">
        <v>2023.2</v>
      </c>
      <c r="F63">
        <v>116</v>
      </c>
      <c r="G63" s="66">
        <v>44896</v>
      </c>
      <c r="H63">
        <v>6081</v>
      </c>
      <c r="I63">
        <v>0</v>
      </c>
      <c r="J63" s="221" t="s">
        <v>0</v>
      </c>
      <c r="K63">
        <v>6006</v>
      </c>
      <c r="L63">
        <v>6156</v>
      </c>
      <c r="M63">
        <v>6552</v>
      </c>
      <c r="N63">
        <v>92.8</v>
      </c>
      <c r="O63" s="221" t="s">
        <v>27</v>
      </c>
      <c r="P63">
        <v>6564</v>
      </c>
      <c r="Q63">
        <v>0</v>
      </c>
      <c r="R63" s="92"/>
    </row>
    <row r="64" spans="1:18" x14ac:dyDescent="0.25">
      <c r="A64" s="91" t="str">
        <f t="shared" si="0"/>
        <v>Australian Capital TerritoryIn-training44986Initial</v>
      </c>
      <c r="B64" s="222">
        <v>63</v>
      </c>
      <c r="C64" s="221" t="s">
        <v>2</v>
      </c>
      <c r="D64" s="221" t="s">
        <v>76</v>
      </c>
      <c r="E64">
        <v>2023.3</v>
      </c>
      <c r="F64">
        <v>116</v>
      </c>
      <c r="G64" s="66">
        <v>44986</v>
      </c>
      <c r="H64">
        <v>6034</v>
      </c>
      <c r="I64">
        <v>0</v>
      </c>
      <c r="J64" s="221" t="s">
        <v>31</v>
      </c>
      <c r="K64">
        <v>5920</v>
      </c>
      <c r="L64">
        <v>6148</v>
      </c>
      <c r="M64">
        <v>6524</v>
      </c>
      <c r="N64">
        <v>92.5</v>
      </c>
      <c r="O64" s="221" t="s">
        <v>27</v>
      </c>
      <c r="P64">
        <v>6541</v>
      </c>
      <c r="Q64">
        <v>0</v>
      </c>
      <c r="R64" s="92"/>
    </row>
    <row r="65" spans="1:18" x14ac:dyDescent="0.25">
      <c r="A65" s="91" t="str">
        <f t="shared" si="0"/>
        <v>Australian Capital TerritoryIn-training449861st revision</v>
      </c>
      <c r="B65" s="222">
        <v>64</v>
      </c>
      <c r="C65" s="221" t="s">
        <v>2</v>
      </c>
      <c r="D65" s="221" t="s">
        <v>76</v>
      </c>
      <c r="E65">
        <v>2023.3</v>
      </c>
      <c r="F65">
        <v>117</v>
      </c>
      <c r="G65" s="66">
        <v>44986</v>
      </c>
      <c r="H65">
        <v>6059</v>
      </c>
      <c r="I65">
        <v>0</v>
      </c>
      <c r="J65" s="221" t="s">
        <v>0</v>
      </c>
      <c r="K65">
        <v>5982</v>
      </c>
      <c r="L65">
        <v>6136</v>
      </c>
      <c r="M65">
        <v>6524</v>
      </c>
      <c r="N65">
        <v>92.9</v>
      </c>
      <c r="O65" s="221" t="s">
        <v>27</v>
      </c>
      <c r="P65">
        <v>6538</v>
      </c>
      <c r="Q65">
        <v>0</v>
      </c>
      <c r="R65" s="92"/>
    </row>
    <row r="66" spans="1:18" x14ac:dyDescent="0.25">
      <c r="A66" s="91" t="str">
        <f t="shared" ref="A66:A129" si="1">CONCATENATE(C66,D66,G66,J66)</f>
        <v>New South WalesCancellations/withdrawals44713Initial</v>
      </c>
      <c r="B66" s="222">
        <v>65</v>
      </c>
      <c r="C66" s="221" t="s">
        <v>3</v>
      </c>
      <c r="D66" s="221" t="s">
        <v>73</v>
      </c>
      <c r="E66">
        <v>2022.4</v>
      </c>
      <c r="F66">
        <v>113</v>
      </c>
      <c r="G66" s="66">
        <v>44713</v>
      </c>
      <c r="H66">
        <v>9104</v>
      </c>
      <c r="I66">
        <v>0</v>
      </c>
      <c r="J66" s="221" t="s">
        <v>31</v>
      </c>
      <c r="K66">
        <v>8424</v>
      </c>
      <c r="L66">
        <v>9784</v>
      </c>
      <c r="M66">
        <v>9693</v>
      </c>
      <c r="N66">
        <v>93.9</v>
      </c>
      <c r="O66" s="221" t="s">
        <v>28</v>
      </c>
      <c r="P66">
        <v>6828</v>
      </c>
      <c r="Q66">
        <v>0</v>
      </c>
      <c r="R66" s="92"/>
    </row>
    <row r="67" spans="1:18" x14ac:dyDescent="0.25">
      <c r="A67" s="91" t="str">
        <f t="shared" si="1"/>
        <v>New South WalesCancellations/withdrawals447131st revision</v>
      </c>
      <c r="B67" s="222">
        <v>66</v>
      </c>
      <c r="C67" s="221" t="s">
        <v>3</v>
      </c>
      <c r="D67" s="221" t="s">
        <v>73</v>
      </c>
      <c r="E67">
        <v>2022.4</v>
      </c>
      <c r="F67">
        <v>114</v>
      </c>
      <c r="G67" s="66">
        <v>44713</v>
      </c>
      <c r="H67">
        <v>9200</v>
      </c>
      <c r="I67">
        <v>0</v>
      </c>
      <c r="J67" s="221" t="s">
        <v>0</v>
      </c>
      <c r="K67">
        <v>8844</v>
      </c>
      <c r="L67">
        <v>9556</v>
      </c>
      <c r="M67">
        <v>9693</v>
      </c>
      <c r="N67">
        <v>94.9</v>
      </c>
      <c r="O67" s="221" t="s">
        <v>28</v>
      </c>
      <c r="P67">
        <v>8009</v>
      </c>
      <c r="Q67">
        <v>0</v>
      </c>
      <c r="R67" s="92"/>
    </row>
    <row r="68" spans="1:18" x14ac:dyDescent="0.25">
      <c r="A68" s="91" t="str">
        <f t="shared" si="1"/>
        <v>New South WalesCancellations/withdrawals44805Initial</v>
      </c>
      <c r="B68" s="222">
        <v>67</v>
      </c>
      <c r="C68" s="221" t="s">
        <v>3</v>
      </c>
      <c r="D68" s="221" t="s">
        <v>73</v>
      </c>
      <c r="E68">
        <v>2023.1</v>
      </c>
      <c r="F68">
        <v>114</v>
      </c>
      <c r="G68" s="66">
        <v>44805</v>
      </c>
      <c r="H68">
        <v>9957</v>
      </c>
      <c r="I68">
        <v>0</v>
      </c>
      <c r="J68" s="221" t="s">
        <v>31</v>
      </c>
      <c r="K68">
        <v>9080</v>
      </c>
      <c r="L68">
        <v>10834</v>
      </c>
      <c r="M68">
        <v>10229</v>
      </c>
      <c r="N68">
        <v>97.3</v>
      </c>
      <c r="O68" s="221" t="s">
        <v>28</v>
      </c>
      <c r="P68">
        <v>7487</v>
      </c>
      <c r="Q68">
        <v>0</v>
      </c>
      <c r="R68" s="92"/>
    </row>
    <row r="69" spans="1:18" x14ac:dyDescent="0.25">
      <c r="A69" s="91" t="str">
        <f t="shared" si="1"/>
        <v>New South WalesCancellations/withdrawals448051st revision</v>
      </c>
      <c r="B69" s="222">
        <v>68</v>
      </c>
      <c r="C69" s="221" t="s">
        <v>3</v>
      </c>
      <c r="D69" s="221" t="s">
        <v>73</v>
      </c>
      <c r="E69">
        <v>2023.1</v>
      </c>
      <c r="F69">
        <v>115</v>
      </c>
      <c r="G69" s="66">
        <v>44805</v>
      </c>
      <c r="H69">
        <v>10018</v>
      </c>
      <c r="I69">
        <v>0</v>
      </c>
      <c r="J69" s="221" t="s">
        <v>0</v>
      </c>
      <c r="K69">
        <v>9670</v>
      </c>
      <c r="L69">
        <v>10366</v>
      </c>
      <c r="M69">
        <v>10229</v>
      </c>
      <c r="N69">
        <v>97.9</v>
      </c>
      <c r="O69" s="221" t="s">
        <v>28</v>
      </c>
      <c r="P69">
        <v>8723</v>
      </c>
      <c r="Q69">
        <v>0</v>
      </c>
      <c r="R69" s="92"/>
    </row>
    <row r="70" spans="1:18" x14ac:dyDescent="0.25">
      <c r="A70" s="91" t="str">
        <f t="shared" si="1"/>
        <v>New South WalesCancellations/withdrawals44896Initial</v>
      </c>
      <c r="B70" s="222">
        <v>69</v>
      </c>
      <c r="C70" s="221" t="s">
        <v>3</v>
      </c>
      <c r="D70" s="221" t="s">
        <v>73</v>
      </c>
      <c r="E70">
        <v>2023.2</v>
      </c>
      <c r="F70">
        <v>115</v>
      </c>
      <c r="G70" s="66">
        <v>44896</v>
      </c>
      <c r="H70">
        <v>8881</v>
      </c>
      <c r="I70">
        <v>0</v>
      </c>
      <c r="J70" s="221" t="s">
        <v>31</v>
      </c>
      <c r="K70">
        <v>8157</v>
      </c>
      <c r="L70">
        <v>9605</v>
      </c>
      <c r="M70">
        <v>9447</v>
      </c>
      <c r="N70">
        <v>94</v>
      </c>
      <c r="O70" s="221" t="s">
        <v>28</v>
      </c>
      <c r="P70">
        <v>6694</v>
      </c>
      <c r="Q70">
        <v>0</v>
      </c>
      <c r="R70" s="92"/>
    </row>
    <row r="71" spans="1:18" x14ac:dyDescent="0.25">
      <c r="A71" s="91" t="str">
        <f t="shared" si="1"/>
        <v>New South WalesCancellations/withdrawals448961st revision</v>
      </c>
      <c r="B71" s="222">
        <v>70</v>
      </c>
      <c r="C71" s="221" t="s">
        <v>3</v>
      </c>
      <c r="D71" s="221" t="s">
        <v>73</v>
      </c>
      <c r="E71">
        <v>2023.2</v>
      </c>
      <c r="F71">
        <v>116</v>
      </c>
      <c r="G71" s="66">
        <v>44896</v>
      </c>
      <c r="H71">
        <v>9231</v>
      </c>
      <c r="I71">
        <v>0</v>
      </c>
      <c r="J71" s="221" t="s">
        <v>0</v>
      </c>
      <c r="K71">
        <v>8896</v>
      </c>
      <c r="L71">
        <v>9566</v>
      </c>
      <c r="M71">
        <v>9447</v>
      </c>
      <c r="N71">
        <v>97.7</v>
      </c>
      <c r="O71" s="221" t="s">
        <v>28</v>
      </c>
      <c r="P71">
        <v>8008</v>
      </c>
      <c r="Q71">
        <v>0</v>
      </c>
      <c r="R71" s="92"/>
    </row>
    <row r="72" spans="1:18" x14ac:dyDescent="0.25">
      <c r="A72" s="91" t="str">
        <f t="shared" si="1"/>
        <v>New South WalesCancellations/withdrawals44986Initial</v>
      </c>
      <c r="B72" s="222">
        <v>71</v>
      </c>
      <c r="C72" s="221" t="s">
        <v>3</v>
      </c>
      <c r="D72" s="221" t="s">
        <v>73</v>
      </c>
      <c r="E72">
        <v>2023.3</v>
      </c>
      <c r="F72">
        <v>116</v>
      </c>
      <c r="G72" s="66">
        <v>44986</v>
      </c>
      <c r="H72">
        <v>9882</v>
      </c>
      <c r="I72">
        <v>0</v>
      </c>
      <c r="J72" s="221" t="s">
        <v>31</v>
      </c>
      <c r="K72">
        <v>9030</v>
      </c>
      <c r="L72">
        <v>10734</v>
      </c>
      <c r="M72">
        <v>9909</v>
      </c>
      <c r="N72">
        <v>99.7</v>
      </c>
      <c r="O72" s="221" t="s">
        <v>28</v>
      </c>
      <c r="P72">
        <v>7418</v>
      </c>
      <c r="Q72">
        <v>0</v>
      </c>
      <c r="R72" s="92"/>
    </row>
    <row r="73" spans="1:18" x14ac:dyDescent="0.25">
      <c r="A73" s="91" t="str">
        <f t="shared" si="1"/>
        <v>New South WalesCancellations/withdrawals449861st revision</v>
      </c>
      <c r="B73" s="222">
        <v>72</v>
      </c>
      <c r="C73" s="221" t="s">
        <v>3</v>
      </c>
      <c r="D73" s="221" t="s">
        <v>73</v>
      </c>
      <c r="E73">
        <v>2023.3</v>
      </c>
      <c r="F73">
        <v>117</v>
      </c>
      <c r="G73" s="66">
        <v>44986</v>
      </c>
      <c r="H73">
        <v>10062</v>
      </c>
      <c r="I73">
        <v>0</v>
      </c>
      <c r="J73" s="221" t="s">
        <v>0</v>
      </c>
      <c r="K73">
        <v>9743</v>
      </c>
      <c r="L73">
        <v>10381</v>
      </c>
      <c r="M73">
        <v>9909</v>
      </c>
      <c r="N73">
        <v>101.5</v>
      </c>
      <c r="O73" s="221" t="s">
        <v>28</v>
      </c>
      <c r="P73">
        <v>8699</v>
      </c>
      <c r="Q73">
        <v>0</v>
      </c>
      <c r="R73" s="92"/>
    </row>
    <row r="74" spans="1:18" x14ac:dyDescent="0.25">
      <c r="A74" s="91" t="str">
        <f t="shared" si="1"/>
        <v>New South WalesCommencements45078Initial</v>
      </c>
      <c r="B74" s="222">
        <v>73</v>
      </c>
      <c r="C74" s="221" t="s">
        <v>3</v>
      </c>
      <c r="D74" s="221" t="s">
        <v>74</v>
      </c>
      <c r="E74">
        <v>2023.4</v>
      </c>
      <c r="F74">
        <v>117</v>
      </c>
      <c r="G74" s="66">
        <v>45078</v>
      </c>
      <c r="H74">
        <v>10148</v>
      </c>
      <c r="I74">
        <v>10409</v>
      </c>
      <c r="J74" s="221" t="s">
        <v>31</v>
      </c>
      <c r="K74">
        <v>6635</v>
      </c>
      <c r="L74">
        <v>13661</v>
      </c>
      <c r="M74">
        <v>9685</v>
      </c>
      <c r="N74">
        <v>104.8</v>
      </c>
      <c r="O74" s="221" t="s">
        <v>28</v>
      </c>
      <c r="P74">
        <v>8708</v>
      </c>
      <c r="Q74">
        <v>107.5</v>
      </c>
      <c r="R74" s="92"/>
    </row>
    <row r="75" spans="1:18" x14ac:dyDescent="0.25">
      <c r="A75" s="91" t="str">
        <f t="shared" si="1"/>
        <v>New South WalesCommencements450781st revision</v>
      </c>
      <c r="B75" s="222">
        <v>74</v>
      </c>
      <c r="C75" s="221" t="s">
        <v>3</v>
      </c>
      <c r="D75" s="221" t="s">
        <v>74</v>
      </c>
      <c r="E75">
        <v>2023.4</v>
      </c>
      <c r="F75">
        <v>118</v>
      </c>
      <c r="G75" s="66">
        <v>45078</v>
      </c>
      <c r="H75">
        <v>9956</v>
      </c>
      <c r="I75">
        <v>0</v>
      </c>
      <c r="J75" s="221" t="s">
        <v>0</v>
      </c>
      <c r="K75">
        <v>9299</v>
      </c>
      <c r="L75">
        <v>10613</v>
      </c>
      <c r="M75">
        <v>9685</v>
      </c>
      <c r="N75">
        <v>102.8</v>
      </c>
      <c r="O75" s="221" t="s">
        <v>28</v>
      </c>
      <c r="P75">
        <v>9537</v>
      </c>
      <c r="Q75">
        <v>0</v>
      </c>
      <c r="R75" s="92"/>
    </row>
    <row r="76" spans="1:18" x14ac:dyDescent="0.25">
      <c r="A76" s="91" t="str">
        <f t="shared" si="1"/>
        <v>New South WalesCommencements45170Initial</v>
      </c>
      <c r="B76" s="222">
        <v>75</v>
      </c>
      <c r="C76" s="221" t="s">
        <v>3</v>
      </c>
      <c r="D76" s="221" t="s">
        <v>74</v>
      </c>
      <c r="E76">
        <v>2024.1</v>
      </c>
      <c r="F76">
        <v>118</v>
      </c>
      <c r="G76" s="66">
        <v>45170</v>
      </c>
      <c r="H76">
        <v>9462</v>
      </c>
      <c r="I76">
        <v>9803</v>
      </c>
      <c r="J76" s="221" t="s">
        <v>31</v>
      </c>
      <c r="K76">
        <v>6417</v>
      </c>
      <c r="L76">
        <v>12507</v>
      </c>
      <c r="M76">
        <v>8826</v>
      </c>
      <c r="N76">
        <v>107.2</v>
      </c>
      <c r="O76" s="221" t="s">
        <v>28</v>
      </c>
      <c r="P76">
        <v>8004</v>
      </c>
      <c r="Q76">
        <v>111.1</v>
      </c>
      <c r="R76" s="92"/>
    </row>
    <row r="77" spans="1:18" x14ac:dyDescent="0.25">
      <c r="A77" s="91" t="str">
        <f t="shared" si="1"/>
        <v>New South WalesCommencements451701st revision</v>
      </c>
      <c r="B77" s="222">
        <v>76</v>
      </c>
      <c r="C77" s="221" t="s">
        <v>3</v>
      </c>
      <c r="D77" s="221" t="s">
        <v>74</v>
      </c>
      <c r="E77">
        <v>2024.1</v>
      </c>
      <c r="F77">
        <v>119</v>
      </c>
      <c r="G77" s="66">
        <v>45170</v>
      </c>
      <c r="H77">
        <v>9004</v>
      </c>
      <c r="I77">
        <v>0</v>
      </c>
      <c r="J77" s="221" t="s">
        <v>0</v>
      </c>
      <c r="K77">
        <v>8434</v>
      </c>
      <c r="L77">
        <v>9574</v>
      </c>
      <c r="M77">
        <v>8826</v>
      </c>
      <c r="N77">
        <v>102</v>
      </c>
      <c r="O77" s="221" t="s">
        <v>28</v>
      </c>
      <c r="P77">
        <v>8607</v>
      </c>
      <c r="Q77">
        <v>0</v>
      </c>
      <c r="R77" s="92"/>
    </row>
    <row r="78" spans="1:18" x14ac:dyDescent="0.25">
      <c r="A78" s="91" t="str">
        <f t="shared" si="1"/>
        <v>New South WalesCommencements45261Initial</v>
      </c>
      <c r="B78" s="222">
        <v>77</v>
      </c>
      <c r="C78" s="221" t="s">
        <v>3</v>
      </c>
      <c r="D78" s="221" t="s">
        <v>74</v>
      </c>
      <c r="E78">
        <v>2024.2</v>
      </c>
      <c r="F78">
        <v>119</v>
      </c>
      <c r="G78" s="66">
        <v>45261</v>
      </c>
      <c r="H78">
        <v>10365</v>
      </c>
      <c r="I78">
        <v>10721</v>
      </c>
      <c r="J78" s="221" t="s">
        <v>31</v>
      </c>
      <c r="K78">
        <v>7171</v>
      </c>
      <c r="L78">
        <v>13559</v>
      </c>
      <c r="M78">
        <v>9401</v>
      </c>
      <c r="N78">
        <v>110.3</v>
      </c>
      <c r="O78" s="221" t="s">
        <v>28</v>
      </c>
      <c r="P78">
        <v>8677</v>
      </c>
      <c r="Q78">
        <v>114</v>
      </c>
      <c r="R78" s="92"/>
    </row>
    <row r="79" spans="1:18" x14ac:dyDescent="0.25">
      <c r="A79" s="91" t="str">
        <f t="shared" si="1"/>
        <v>New South WalesCommencements452611st revision</v>
      </c>
      <c r="B79" s="222">
        <v>78</v>
      </c>
      <c r="C79" s="221" t="s">
        <v>3</v>
      </c>
      <c r="D79" s="221" t="s">
        <v>74</v>
      </c>
      <c r="E79">
        <v>2024.2</v>
      </c>
      <c r="F79">
        <v>120</v>
      </c>
      <c r="G79" s="66">
        <v>45261</v>
      </c>
      <c r="H79">
        <v>9727</v>
      </c>
      <c r="I79">
        <v>0</v>
      </c>
      <c r="J79" s="221" t="s">
        <v>0</v>
      </c>
      <c r="K79">
        <v>9118</v>
      </c>
      <c r="L79">
        <v>10336</v>
      </c>
      <c r="M79">
        <v>9401</v>
      </c>
      <c r="N79">
        <v>103.5</v>
      </c>
      <c r="O79" s="221" t="s">
        <v>28</v>
      </c>
      <c r="P79">
        <v>9294</v>
      </c>
      <c r="Q79">
        <v>0</v>
      </c>
      <c r="R79" s="92"/>
    </row>
    <row r="80" spans="1:18" x14ac:dyDescent="0.25">
      <c r="A80" s="91" t="str">
        <f t="shared" si="1"/>
        <v>New South WalesCommencements45352Initial</v>
      </c>
      <c r="B80" s="222">
        <v>79</v>
      </c>
      <c r="C80" s="221" t="s">
        <v>3</v>
      </c>
      <c r="D80" s="221" t="s">
        <v>74</v>
      </c>
      <c r="E80">
        <v>2024.3</v>
      </c>
      <c r="F80">
        <v>120</v>
      </c>
      <c r="G80" s="66">
        <v>45352</v>
      </c>
      <c r="H80">
        <v>19395</v>
      </c>
      <c r="I80">
        <v>20054</v>
      </c>
      <c r="J80" s="221" t="s">
        <v>31</v>
      </c>
      <c r="K80">
        <v>13513</v>
      </c>
      <c r="L80">
        <v>25277</v>
      </c>
      <c r="M80">
        <v>17168</v>
      </c>
      <c r="N80">
        <v>113</v>
      </c>
      <c r="O80" s="221" t="s">
        <v>28</v>
      </c>
      <c r="P80">
        <v>16193</v>
      </c>
      <c r="Q80">
        <v>116.8</v>
      </c>
      <c r="R80" s="92"/>
    </row>
    <row r="81" spans="1:18" x14ac:dyDescent="0.25">
      <c r="A81" s="91" t="str">
        <f t="shared" si="1"/>
        <v>New South WalesCommencements453521st revision</v>
      </c>
      <c r="B81" s="222">
        <v>80</v>
      </c>
      <c r="C81" s="221" t="s">
        <v>3</v>
      </c>
      <c r="D81" s="221" t="s">
        <v>74</v>
      </c>
      <c r="E81">
        <v>2024.3</v>
      </c>
      <c r="F81">
        <v>121</v>
      </c>
      <c r="G81" s="66">
        <v>45352</v>
      </c>
      <c r="H81">
        <v>17799</v>
      </c>
      <c r="I81">
        <v>0</v>
      </c>
      <c r="J81" s="221" t="s">
        <v>0</v>
      </c>
      <c r="K81">
        <v>16636</v>
      </c>
      <c r="L81">
        <v>18962</v>
      </c>
      <c r="M81">
        <v>17168</v>
      </c>
      <c r="N81">
        <v>103.7</v>
      </c>
      <c r="O81" s="221" t="s">
        <v>28</v>
      </c>
      <c r="P81">
        <v>17021</v>
      </c>
      <c r="Q81">
        <v>0</v>
      </c>
      <c r="R81" s="92"/>
    </row>
    <row r="82" spans="1:18" x14ac:dyDescent="0.25">
      <c r="A82" s="91" t="str">
        <f t="shared" si="1"/>
        <v>New South WalesCompletions45078Initial</v>
      </c>
      <c r="B82" s="222">
        <v>81</v>
      </c>
      <c r="C82" s="221" t="s">
        <v>3</v>
      </c>
      <c r="D82" s="221" t="s">
        <v>75</v>
      </c>
      <c r="E82">
        <v>2023.4</v>
      </c>
      <c r="F82">
        <v>117</v>
      </c>
      <c r="G82" s="66">
        <v>45078</v>
      </c>
      <c r="H82">
        <v>6396</v>
      </c>
      <c r="I82">
        <v>0</v>
      </c>
      <c r="J82" s="221" t="s">
        <v>31</v>
      </c>
      <c r="K82">
        <v>6180</v>
      </c>
      <c r="L82">
        <v>6612</v>
      </c>
      <c r="M82">
        <v>6238</v>
      </c>
      <c r="N82">
        <v>102.5</v>
      </c>
      <c r="O82" s="221" t="s">
        <v>28</v>
      </c>
      <c r="P82">
        <v>5907</v>
      </c>
      <c r="Q82">
        <v>0</v>
      </c>
      <c r="R82" s="92"/>
    </row>
    <row r="83" spans="1:18" x14ac:dyDescent="0.25">
      <c r="A83" s="91" t="str">
        <f t="shared" si="1"/>
        <v>New South WalesCompletions450781st revision</v>
      </c>
      <c r="B83" s="222">
        <v>82</v>
      </c>
      <c r="C83" s="221" t="s">
        <v>3</v>
      </c>
      <c r="D83" s="221" t="s">
        <v>75</v>
      </c>
      <c r="E83">
        <v>2023.4</v>
      </c>
      <c r="F83">
        <v>118</v>
      </c>
      <c r="G83" s="66">
        <v>45078</v>
      </c>
      <c r="H83">
        <v>6347</v>
      </c>
      <c r="I83">
        <v>0</v>
      </c>
      <c r="J83" s="221" t="s">
        <v>0</v>
      </c>
      <c r="K83">
        <v>6207</v>
      </c>
      <c r="L83">
        <v>6487</v>
      </c>
      <c r="M83">
        <v>6238</v>
      </c>
      <c r="N83">
        <v>101.7</v>
      </c>
      <c r="O83" s="221" t="s">
        <v>28</v>
      </c>
      <c r="P83">
        <v>6141</v>
      </c>
      <c r="Q83">
        <v>0</v>
      </c>
      <c r="R83" s="92"/>
    </row>
    <row r="84" spans="1:18" x14ac:dyDescent="0.25">
      <c r="A84" s="91" t="str">
        <f t="shared" si="1"/>
        <v>New South WalesCompletions45170Initial</v>
      </c>
      <c r="B84" s="222">
        <v>83</v>
      </c>
      <c r="C84" s="221" t="s">
        <v>3</v>
      </c>
      <c r="D84" s="221" t="s">
        <v>75</v>
      </c>
      <c r="E84">
        <v>2024.1</v>
      </c>
      <c r="F84">
        <v>118</v>
      </c>
      <c r="G84" s="66">
        <v>45170</v>
      </c>
      <c r="H84">
        <v>7215</v>
      </c>
      <c r="I84">
        <v>0</v>
      </c>
      <c r="J84" s="221" t="s">
        <v>31</v>
      </c>
      <c r="K84">
        <v>6904</v>
      </c>
      <c r="L84">
        <v>7526</v>
      </c>
      <c r="M84">
        <v>6917</v>
      </c>
      <c r="N84">
        <v>104.3</v>
      </c>
      <c r="O84" s="221" t="s">
        <v>28</v>
      </c>
      <c r="P84">
        <v>6668</v>
      </c>
      <c r="Q84">
        <v>0</v>
      </c>
      <c r="R84" s="92"/>
    </row>
    <row r="85" spans="1:18" x14ac:dyDescent="0.25">
      <c r="A85" s="91" t="str">
        <f t="shared" si="1"/>
        <v>New South WalesCompletions451701st revision</v>
      </c>
      <c r="B85" s="222">
        <v>84</v>
      </c>
      <c r="C85" s="221" t="s">
        <v>3</v>
      </c>
      <c r="D85" s="221" t="s">
        <v>75</v>
      </c>
      <c r="E85">
        <v>2024.1</v>
      </c>
      <c r="F85">
        <v>119</v>
      </c>
      <c r="G85" s="66">
        <v>45170</v>
      </c>
      <c r="H85">
        <v>7046</v>
      </c>
      <c r="I85">
        <v>0</v>
      </c>
      <c r="J85" s="221" t="s">
        <v>0</v>
      </c>
      <c r="K85">
        <v>6902</v>
      </c>
      <c r="L85">
        <v>7190</v>
      </c>
      <c r="M85">
        <v>6917</v>
      </c>
      <c r="N85">
        <v>101.9</v>
      </c>
      <c r="O85" s="221" t="s">
        <v>28</v>
      </c>
      <c r="P85">
        <v>6819</v>
      </c>
      <c r="Q85">
        <v>0</v>
      </c>
      <c r="R85" s="92"/>
    </row>
    <row r="86" spans="1:18" x14ac:dyDescent="0.25">
      <c r="A86" s="91" t="str">
        <f t="shared" si="1"/>
        <v>New South WalesCompletions45261Initial</v>
      </c>
      <c r="B86" s="222">
        <v>85</v>
      </c>
      <c r="C86" s="221" t="s">
        <v>3</v>
      </c>
      <c r="D86" s="221" t="s">
        <v>75</v>
      </c>
      <c r="E86">
        <v>2024.2</v>
      </c>
      <c r="F86">
        <v>119</v>
      </c>
      <c r="G86" s="66">
        <v>45261</v>
      </c>
      <c r="H86">
        <v>8126</v>
      </c>
      <c r="I86">
        <v>0</v>
      </c>
      <c r="J86" s="221" t="s">
        <v>31</v>
      </c>
      <c r="K86">
        <v>7783</v>
      </c>
      <c r="L86">
        <v>8469</v>
      </c>
      <c r="M86">
        <v>8031</v>
      </c>
      <c r="N86">
        <v>101.2</v>
      </c>
      <c r="O86" s="221" t="s">
        <v>28</v>
      </c>
      <c r="P86">
        <v>7519</v>
      </c>
      <c r="Q86">
        <v>0</v>
      </c>
      <c r="R86" s="92"/>
    </row>
    <row r="87" spans="1:18" x14ac:dyDescent="0.25">
      <c r="A87" s="91" t="str">
        <f t="shared" si="1"/>
        <v>New South WalesCompletions452611st revision</v>
      </c>
      <c r="B87" s="222">
        <v>86</v>
      </c>
      <c r="C87" s="221" t="s">
        <v>3</v>
      </c>
      <c r="D87" s="221" t="s">
        <v>75</v>
      </c>
      <c r="E87">
        <v>2024.2</v>
      </c>
      <c r="F87">
        <v>120</v>
      </c>
      <c r="G87" s="66">
        <v>45261</v>
      </c>
      <c r="H87">
        <v>8106</v>
      </c>
      <c r="I87">
        <v>0</v>
      </c>
      <c r="J87" s="221" t="s">
        <v>0</v>
      </c>
      <c r="K87">
        <v>7926</v>
      </c>
      <c r="L87">
        <v>8286</v>
      </c>
      <c r="M87">
        <v>8031</v>
      </c>
      <c r="N87">
        <v>100.9</v>
      </c>
      <c r="O87" s="221" t="s">
        <v>28</v>
      </c>
      <c r="P87">
        <v>7845</v>
      </c>
      <c r="Q87">
        <v>0</v>
      </c>
      <c r="R87" s="92"/>
    </row>
    <row r="88" spans="1:18" x14ac:dyDescent="0.25">
      <c r="A88" s="91" t="str">
        <f t="shared" si="1"/>
        <v>New South WalesCompletions45352Initial</v>
      </c>
      <c r="B88" s="222">
        <v>87</v>
      </c>
      <c r="C88" s="221" t="s">
        <v>3</v>
      </c>
      <c r="D88" s="221" t="s">
        <v>75</v>
      </c>
      <c r="E88">
        <v>2024.3</v>
      </c>
      <c r="F88">
        <v>120</v>
      </c>
      <c r="G88" s="66">
        <v>45352</v>
      </c>
      <c r="H88">
        <v>9807</v>
      </c>
      <c r="I88">
        <v>0</v>
      </c>
      <c r="J88" s="221" t="s">
        <v>31</v>
      </c>
      <c r="K88">
        <v>9328</v>
      </c>
      <c r="L88">
        <v>10286</v>
      </c>
      <c r="M88">
        <v>9483</v>
      </c>
      <c r="N88">
        <v>103.4</v>
      </c>
      <c r="O88" s="221" t="s">
        <v>28</v>
      </c>
      <c r="P88">
        <v>9089</v>
      </c>
      <c r="Q88">
        <v>0</v>
      </c>
      <c r="R88" s="92"/>
    </row>
    <row r="89" spans="1:18" x14ac:dyDescent="0.25">
      <c r="A89" s="91" t="str">
        <f t="shared" si="1"/>
        <v>New South WalesCompletions453521st revision</v>
      </c>
      <c r="B89" s="222">
        <v>88</v>
      </c>
      <c r="C89" s="221" t="s">
        <v>3</v>
      </c>
      <c r="D89" s="221" t="s">
        <v>75</v>
      </c>
      <c r="E89">
        <v>2024.3</v>
      </c>
      <c r="F89">
        <v>121</v>
      </c>
      <c r="G89" s="66">
        <v>45352</v>
      </c>
      <c r="H89">
        <v>9669</v>
      </c>
      <c r="I89">
        <v>0</v>
      </c>
      <c r="J89" s="221" t="s">
        <v>0</v>
      </c>
      <c r="K89">
        <v>9426</v>
      </c>
      <c r="L89">
        <v>9912</v>
      </c>
      <c r="M89">
        <v>9483</v>
      </c>
      <c r="N89">
        <v>102</v>
      </c>
      <c r="O89" s="221" t="s">
        <v>28</v>
      </c>
      <c r="P89">
        <v>9362</v>
      </c>
      <c r="Q89">
        <v>0</v>
      </c>
      <c r="R89" s="92"/>
    </row>
    <row r="90" spans="1:18" x14ac:dyDescent="0.25">
      <c r="A90" s="91" t="str">
        <f t="shared" si="1"/>
        <v>New South WalesIn-training44713Initial</v>
      </c>
      <c r="B90" s="222">
        <v>89</v>
      </c>
      <c r="C90" s="221" t="s">
        <v>3</v>
      </c>
      <c r="D90" s="221" t="s">
        <v>76</v>
      </c>
      <c r="E90">
        <v>2022.4</v>
      </c>
      <c r="F90">
        <v>113</v>
      </c>
      <c r="G90" s="66">
        <v>44713</v>
      </c>
      <c r="H90">
        <v>120373</v>
      </c>
      <c r="I90">
        <v>0</v>
      </c>
      <c r="J90" s="221" t="s">
        <v>31</v>
      </c>
      <c r="K90">
        <v>118203</v>
      </c>
      <c r="L90">
        <v>122543</v>
      </c>
      <c r="M90">
        <v>128480</v>
      </c>
      <c r="N90">
        <v>93.7</v>
      </c>
      <c r="O90" s="221" t="s">
        <v>27</v>
      </c>
      <c r="P90">
        <v>123087</v>
      </c>
      <c r="Q90">
        <v>0</v>
      </c>
      <c r="R90" s="92"/>
    </row>
    <row r="91" spans="1:18" x14ac:dyDescent="0.25">
      <c r="A91" s="91" t="str">
        <f t="shared" si="1"/>
        <v>New South WalesIn-training447131st revision</v>
      </c>
      <c r="B91" s="222">
        <v>90</v>
      </c>
      <c r="C91" s="221" t="s">
        <v>3</v>
      </c>
      <c r="D91" s="221" t="s">
        <v>76</v>
      </c>
      <c r="E91">
        <v>2022.4</v>
      </c>
      <c r="F91">
        <v>114</v>
      </c>
      <c r="G91" s="66">
        <v>44713</v>
      </c>
      <c r="H91">
        <v>127712</v>
      </c>
      <c r="I91">
        <v>0</v>
      </c>
      <c r="J91" s="221" t="s">
        <v>0</v>
      </c>
      <c r="K91">
        <v>126837</v>
      </c>
      <c r="L91">
        <v>128587</v>
      </c>
      <c r="M91">
        <v>128480</v>
      </c>
      <c r="N91">
        <v>99.4</v>
      </c>
      <c r="O91" s="221" t="s">
        <v>27</v>
      </c>
      <c r="P91">
        <v>129599</v>
      </c>
      <c r="Q91">
        <v>0</v>
      </c>
      <c r="R91" s="92"/>
    </row>
    <row r="92" spans="1:18" x14ac:dyDescent="0.25">
      <c r="A92" s="91" t="str">
        <f t="shared" si="1"/>
        <v>New South WalesIn-training44805Initial</v>
      </c>
      <c r="B92" s="222">
        <v>91</v>
      </c>
      <c r="C92" s="221" t="s">
        <v>3</v>
      </c>
      <c r="D92" s="221" t="s">
        <v>76</v>
      </c>
      <c r="E92">
        <v>2023.1</v>
      </c>
      <c r="F92">
        <v>114</v>
      </c>
      <c r="G92" s="66">
        <v>44805</v>
      </c>
      <c r="H92">
        <v>117568</v>
      </c>
      <c r="I92">
        <v>0</v>
      </c>
      <c r="J92" s="221" t="s">
        <v>31</v>
      </c>
      <c r="K92">
        <v>116051</v>
      </c>
      <c r="L92">
        <v>119085</v>
      </c>
      <c r="M92">
        <v>120087</v>
      </c>
      <c r="N92">
        <v>97.9</v>
      </c>
      <c r="O92" s="221" t="s">
        <v>27</v>
      </c>
      <c r="P92">
        <v>121401</v>
      </c>
      <c r="Q92">
        <v>0</v>
      </c>
      <c r="R92" s="92"/>
    </row>
    <row r="93" spans="1:18" x14ac:dyDescent="0.25">
      <c r="A93" s="91" t="str">
        <f t="shared" si="1"/>
        <v>New South WalesIn-training448051st revision</v>
      </c>
      <c r="B93" s="222">
        <v>92</v>
      </c>
      <c r="C93" s="221" t="s">
        <v>3</v>
      </c>
      <c r="D93" s="221" t="s">
        <v>76</v>
      </c>
      <c r="E93">
        <v>2023.1</v>
      </c>
      <c r="F93">
        <v>115</v>
      </c>
      <c r="G93" s="66">
        <v>44805</v>
      </c>
      <c r="H93">
        <v>120116</v>
      </c>
      <c r="I93">
        <v>0</v>
      </c>
      <c r="J93" s="221" t="s">
        <v>0</v>
      </c>
      <c r="K93">
        <v>119369</v>
      </c>
      <c r="L93">
        <v>120863</v>
      </c>
      <c r="M93">
        <v>120087</v>
      </c>
      <c r="N93">
        <v>100</v>
      </c>
      <c r="O93" s="221" t="s">
        <v>27</v>
      </c>
      <c r="P93">
        <v>122546</v>
      </c>
      <c r="Q93">
        <v>0</v>
      </c>
      <c r="R93" s="92"/>
    </row>
    <row r="94" spans="1:18" x14ac:dyDescent="0.25">
      <c r="A94" s="91" t="str">
        <f t="shared" si="1"/>
        <v>New South WalesIn-training44896Initial</v>
      </c>
      <c r="B94" s="222">
        <v>93</v>
      </c>
      <c r="C94" s="221" t="s">
        <v>3</v>
      </c>
      <c r="D94" s="221" t="s">
        <v>76</v>
      </c>
      <c r="E94">
        <v>2023.2</v>
      </c>
      <c r="F94">
        <v>115</v>
      </c>
      <c r="G94" s="66">
        <v>44896</v>
      </c>
      <c r="H94">
        <v>111771</v>
      </c>
      <c r="I94">
        <v>0</v>
      </c>
      <c r="J94" s="221" t="s">
        <v>31</v>
      </c>
      <c r="K94">
        <v>110229</v>
      </c>
      <c r="L94">
        <v>113313</v>
      </c>
      <c r="M94">
        <v>112174</v>
      </c>
      <c r="N94">
        <v>99.6</v>
      </c>
      <c r="O94" s="221" t="s">
        <v>28</v>
      </c>
      <c r="P94">
        <v>115004</v>
      </c>
      <c r="Q94">
        <v>0</v>
      </c>
      <c r="R94" s="92"/>
    </row>
    <row r="95" spans="1:18" x14ac:dyDescent="0.25">
      <c r="A95" s="91" t="str">
        <f t="shared" si="1"/>
        <v>New South WalesIn-training448961st revision</v>
      </c>
      <c r="B95" s="222">
        <v>94</v>
      </c>
      <c r="C95" s="221" t="s">
        <v>3</v>
      </c>
      <c r="D95" s="221" t="s">
        <v>76</v>
      </c>
      <c r="E95">
        <v>2023.2</v>
      </c>
      <c r="F95">
        <v>116</v>
      </c>
      <c r="G95" s="66">
        <v>44896</v>
      </c>
      <c r="H95">
        <v>113345</v>
      </c>
      <c r="I95">
        <v>0</v>
      </c>
      <c r="J95" s="221" t="s">
        <v>0</v>
      </c>
      <c r="K95">
        <v>112407</v>
      </c>
      <c r="L95">
        <v>114283</v>
      </c>
      <c r="M95">
        <v>112174</v>
      </c>
      <c r="N95">
        <v>101</v>
      </c>
      <c r="O95" s="221" t="s">
        <v>28</v>
      </c>
      <c r="P95">
        <v>115320</v>
      </c>
      <c r="Q95">
        <v>0</v>
      </c>
      <c r="R95" s="92"/>
    </row>
    <row r="96" spans="1:18" x14ac:dyDescent="0.25">
      <c r="A96" s="91" t="str">
        <f t="shared" si="1"/>
        <v>New South WalesIn-training44986Initial</v>
      </c>
      <c r="B96" s="222">
        <v>95</v>
      </c>
      <c r="C96" s="221" t="s">
        <v>3</v>
      </c>
      <c r="D96" s="221" t="s">
        <v>76</v>
      </c>
      <c r="E96">
        <v>2023.3</v>
      </c>
      <c r="F96">
        <v>116</v>
      </c>
      <c r="G96" s="66">
        <v>44986</v>
      </c>
      <c r="H96">
        <v>115468</v>
      </c>
      <c r="I96">
        <v>0</v>
      </c>
      <c r="J96" s="221" t="s">
        <v>31</v>
      </c>
      <c r="K96">
        <v>111470</v>
      </c>
      <c r="L96">
        <v>119466</v>
      </c>
      <c r="M96">
        <v>114868</v>
      </c>
      <c r="N96">
        <v>100.5</v>
      </c>
      <c r="O96" s="221" t="s">
        <v>28</v>
      </c>
      <c r="P96">
        <v>116937</v>
      </c>
      <c r="Q96">
        <v>0</v>
      </c>
      <c r="R96" s="92"/>
    </row>
    <row r="97" spans="1:18" x14ac:dyDescent="0.25">
      <c r="A97" s="91" t="str">
        <f t="shared" si="1"/>
        <v>New South WalesIn-training449861st revision</v>
      </c>
      <c r="B97" s="222">
        <v>96</v>
      </c>
      <c r="C97" s="221" t="s">
        <v>3</v>
      </c>
      <c r="D97" s="221" t="s">
        <v>76</v>
      </c>
      <c r="E97">
        <v>2023.3</v>
      </c>
      <c r="F97">
        <v>117</v>
      </c>
      <c r="G97" s="66">
        <v>44986</v>
      </c>
      <c r="H97">
        <v>116782</v>
      </c>
      <c r="I97">
        <v>0</v>
      </c>
      <c r="J97" s="221" t="s">
        <v>0</v>
      </c>
      <c r="K97">
        <v>115262</v>
      </c>
      <c r="L97">
        <v>118302</v>
      </c>
      <c r="M97">
        <v>114868</v>
      </c>
      <c r="N97">
        <v>101.7</v>
      </c>
      <c r="O97" s="221" t="s">
        <v>28</v>
      </c>
      <c r="P97">
        <v>117979</v>
      </c>
      <c r="Q97">
        <v>0</v>
      </c>
      <c r="R97" s="92"/>
    </row>
    <row r="98" spans="1:18" x14ac:dyDescent="0.25">
      <c r="A98" s="91" t="str">
        <f t="shared" si="1"/>
        <v>Northern TerritoryCancellations/withdrawals44713Initial</v>
      </c>
      <c r="B98" s="222">
        <v>97</v>
      </c>
      <c r="C98" s="221" t="s">
        <v>4</v>
      </c>
      <c r="D98" s="221" t="s">
        <v>73</v>
      </c>
      <c r="E98">
        <v>2022.4</v>
      </c>
      <c r="F98">
        <v>113</v>
      </c>
      <c r="G98" s="66">
        <v>44713</v>
      </c>
      <c r="H98">
        <v>408</v>
      </c>
      <c r="I98">
        <v>0</v>
      </c>
      <c r="J98" s="221" t="s">
        <v>31</v>
      </c>
      <c r="K98">
        <v>290</v>
      </c>
      <c r="L98">
        <v>526</v>
      </c>
      <c r="M98">
        <v>392</v>
      </c>
      <c r="N98">
        <v>104.1</v>
      </c>
      <c r="O98" s="221" t="s">
        <v>28</v>
      </c>
      <c r="P98">
        <v>320</v>
      </c>
      <c r="Q98">
        <v>0</v>
      </c>
      <c r="R98" s="92"/>
    </row>
    <row r="99" spans="1:18" x14ac:dyDescent="0.25">
      <c r="A99" s="91" t="str">
        <f t="shared" si="1"/>
        <v>Northern TerritoryCancellations/withdrawals447131st revision</v>
      </c>
      <c r="B99" s="222">
        <v>98</v>
      </c>
      <c r="C99" s="221" t="s">
        <v>4</v>
      </c>
      <c r="D99" s="221" t="s">
        <v>73</v>
      </c>
      <c r="E99">
        <v>2022.4</v>
      </c>
      <c r="F99">
        <v>114</v>
      </c>
      <c r="G99" s="66">
        <v>44713</v>
      </c>
      <c r="H99">
        <v>409</v>
      </c>
      <c r="I99">
        <v>0</v>
      </c>
      <c r="J99" s="221" t="s">
        <v>0</v>
      </c>
      <c r="K99">
        <v>362</v>
      </c>
      <c r="L99">
        <v>456</v>
      </c>
      <c r="M99">
        <v>392</v>
      </c>
      <c r="N99">
        <v>104.3</v>
      </c>
      <c r="O99" s="221" t="s">
        <v>28</v>
      </c>
      <c r="P99">
        <v>367</v>
      </c>
      <c r="Q99">
        <v>0</v>
      </c>
      <c r="R99" s="92"/>
    </row>
    <row r="100" spans="1:18" x14ac:dyDescent="0.25">
      <c r="A100" s="91" t="str">
        <f t="shared" si="1"/>
        <v>Northern TerritoryCancellations/withdrawals44805Initial</v>
      </c>
      <c r="B100" s="222">
        <v>99</v>
      </c>
      <c r="C100" s="221" t="s">
        <v>4</v>
      </c>
      <c r="D100" s="221" t="s">
        <v>73</v>
      </c>
      <c r="E100">
        <v>2023.1</v>
      </c>
      <c r="F100">
        <v>114</v>
      </c>
      <c r="G100" s="66">
        <v>44805</v>
      </c>
      <c r="H100">
        <v>389.77384269999999</v>
      </c>
      <c r="I100">
        <v>378</v>
      </c>
      <c r="J100" s="221" t="s">
        <v>31</v>
      </c>
      <c r="K100">
        <v>282</v>
      </c>
      <c r="L100">
        <v>497</v>
      </c>
      <c r="M100">
        <v>333</v>
      </c>
      <c r="N100">
        <v>117</v>
      </c>
      <c r="O100" s="221" t="s">
        <v>28</v>
      </c>
      <c r="P100">
        <v>293</v>
      </c>
      <c r="Q100">
        <v>113.5</v>
      </c>
      <c r="R100" s="92"/>
    </row>
    <row r="101" spans="1:18" x14ac:dyDescent="0.25">
      <c r="A101" s="91" t="str">
        <f t="shared" si="1"/>
        <v>Northern TerritoryCancellations/withdrawals448051st revision</v>
      </c>
      <c r="B101" s="222">
        <v>100</v>
      </c>
      <c r="C101" s="221" t="s">
        <v>4</v>
      </c>
      <c r="D101" s="221" t="s">
        <v>73</v>
      </c>
      <c r="E101">
        <v>2023.1</v>
      </c>
      <c r="F101">
        <v>115</v>
      </c>
      <c r="G101" s="66">
        <v>44805</v>
      </c>
      <c r="H101">
        <v>352</v>
      </c>
      <c r="I101">
        <v>0</v>
      </c>
      <c r="J101" s="221" t="s">
        <v>0</v>
      </c>
      <c r="K101">
        <v>310</v>
      </c>
      <c r="L101">
        <v>394</v>
      </c>
      <c r="M101">
        <v>333</v>
      </c>
      <c r="N101">
        <v>105.7</v>
      </c>
      <c r="O101" s="221" t="s">
        <v>28</v>
      </c>
      <c r="P101">
        <v>313</v>
      </c>
      <c r="Q101">
        <v>0</v>
      </c>
      <c r="R101" s="92"/>
    </row>
    <row r="102" spans="1:18" x14ac:dyDescent="0.25">
      <c r="A102" s="91" t="str">
        <f t="shared" si="1"/>
        <v>Northern TerritoryCancellations/withdrawals44896Initial</v>
      </c>
      <c r="B102" s="222">
        <v>101</v>
      </c>
      <c r="C102" s="221" t="s">
        <v>4</v>
      </c>
      <c r="D102" s="221" t="s">
        <v>73</v>
      </c>
      <c r="E102">
        <v>2023.2</v>
      </c>
      <c r="F102">
        <v>115</v>
      </c>
      <c r="G102" s="66">
        <v>44896</v>
      </c>
      <c r="H102">
        <v>368</v>
      </c>
      <c r="I102">
        <v>0</v>
      </c>
      <c r="J102" s="221" t="s">
        <v>31</v>
      </c>
      <c r="K102">
        <v>263</v>
      </c>
      <c r="L102">
        <v>473</v>
      </c>
      <c r="M102">
        <v>318</v>
      </c>
      <c r="N102">
        <v>115.7</v>
      </c>
      <c r="O102" s="221" t="s">
        <v>28</v>
      </c>
      <c r="P102">
        <v>280</v>
      </c>
      <c r="Q102">
        <v>0</v>
      </c>
      <c r="R102" s="92"/>
    </row>
    <row r="103" spans="1:18" x14ac:dyDescent="0.25">
      <c r="A103" s="91" t="str">
        <f t="shared" si="1"/>
        <v>Northern TerritoryCancellations/withdrawals448961st revision</v>
      </c>
      <c r="B103" s="222">
        <v>102</v>
      </c>
      <c r="C103" s="221" t="s">
        <v>4</v>
      </c>
      <c r="D103" s="221" t="s">
        <v>73</v>
      </c>
      <c r="E103">
        <v>2023.2</v>
      </c>
      <c r="F103">
        <v>116</v>
      </c>
      <c r="G103" s="66">
        <v>44896</v>
      </c>
      <c r="H103">
        <v>331</v>
      </c>
      <c r="I103">
        <v>0</v>
      </c>
      <c r="J103" s="221" t="s">
        <v>0</v>
      </c>
      <c r="K103">
        <v>293</v>
      </c>
      <c r="L103">
        <v>369</v>
      </c>
      <c r="M103">
        <v>318</v>
      </c>
      <c r="N103">
        <v>104.1</v>
      </c>
      <c r="O103" s="221" t="s">
        <v>28</v>
      </c>
      <c r="P103">
        <v>293</v>
      </c>
      <c r="Q103">
        <v>0</v>
      </c>
      <c r="R103" s="92"/>
    </row>
    <row r="104" spans="1:18" x14ac:dyDescent="0.25">
      <c r="A104" s="91" t="str">
        <f t="shared" si="1"/>
        <v>Northern TerritoryCancellations/withdrawals44986Initial</v>
      </c>
      <c r="B104" s="222">
        <v>103</v>
      </c>
      <c r="C104" s="221" t="s">
        <v>4</v>
      </c>
      <c r="D104" s="221" t="s">
        <v>73</v>
      </c>
      <c r="E104">
        <v>2023.3</v>
      </c>
      <c r="F104">
        <v>116</v>
      </c>
      <c r="G104" s="66">
        <v>44986</v>
      </c>
      <c r="H104">
        <v>330.93270819999998</v>
      </c>
      <c r="I104">
        <v>342</v>
      </c>
      <c r="J104" s="221" t="s">
        <v>31</v>
      </c>
      <c r="K104">
        <v>242</v>
      </c>
      <c r="L104">
        <v>420</v>
      </c>
      <c r="M104">
        <v>320</v>
      </c>
      <c r="N104">
        <v>103.4</v>
      </c>
      <c r="O104" s="221" t="s">
        <v>28</v>
      </c>
      <c r="P104">
        <v>256</v>
      </c>
      <c r="Q104">
        <v>106.9</v>
      </c>
      <c r="R104" s="92"/>
    </row>
    <row r="105" spans="1:18" x14ac:dyDescent="0.25">
      <c r="A105" s="91" t="str">
        <f t="shared" si="1"/>
        <v>Northern TerritoryCancellations/withdrawals449861st revision</v>
      </c>
      <c r="B105" s="222">
        <v>104</v>
      </c>
      <c r="C105" s="221" t="s">
        <v>4</v>
      </c>
      <c r="D105" s="221" t="s">
        <v>73</v>
      </c>
      <c r="E105">
        <v>2023.3</v>
      </c>
      <c r="F105">
        <v>117</v>
      </c>
      <c r="G105" s="66">
        <v>44986</v>
      </c>
      <c r="H105">
        <v>325</v>
      </c>
      <c r="I105">
        <v>0</v>
      </c>
      <c r="J105" s="221" t="s">
        <v>0</v>
      </c>
      <c r="K105">
        <v>289</v>
      </c>
      <c r="L105">
        <v>361</v>
      </c>
      <c r="M105">
        <v>320</v>
      </c>
      <c r="N105">
        <v>101.6</v>
      </c>
      <c r="O105" s="221" t="s">
        <v>28</v>
      </c>
      <c r="P105">
        <v>287</v>
      </c>
      <c r="Q105">
        <v>0</v>
      </c>
      <c r="R105" s="92"/>
    </row>
    <row r="106" spans="1:18" x14ac:dyDescent="0.25">
      <c r="A106" s="91" t="str">
        <f t="shared" si="1"/>
        <v>Northern TerritoryCommencements45078Initial</v>
      </c>
      <c r="B106" s="222">
        <v>105</v>
      </c>
      <c r="C106" s="221" t="s">
        <v>4</v>
      </c>
      <c r="D106" s="221" t="s">
        <v>74</v>
      </c>
      <c r="E106">
        <v>2023.4</v>
      </c>
      <c r="F106">
        <v>117</v>
      </c>
      <c r="G106" s="66">
        <v>45078</v>
      </c>
      <c r="H106">
        <v>521</v>
      </c>
      <c r="I106">
        <v>0</v>
      </c>
      <c r="J106" s="221" t="s">
        <v>31</v>
      </c>
      <c r="K106">
        <v>497</v>
      </c>
      <c r="L106">
        <v>545</v>
      </c>
      <c r="M106">
        <v>518</v>
      </c>
      <c r="N106">
        <v>100.6</v>
      </c>
      <c r="O106" s="221" t="s">
        <v>28</v>
      </c>
      <c r="P106">
        <v>511</v>
      </c>
      <c r="Q106">
        <v>0</v>
      </c>
      <c r="R106" s="92"/>
    </row>
    <row r="107" spans="1:18" x14ac:dyDescent="0.25">
      <c r="A107" s="91" t="str">
        <f t="shared" si="1"/>
        <v>Northern TerritoryCommencements450781st revision</v>
      </c>
      <c r="B107" s="222">
        <v>106</v>
      </c>
      <c r="C107" s="221" t="s">
        <v>4</v>
      </c>
      <c r="D107" s="221" t="s">
        <v>74</v>
      </c>
      <c r="E107">
        <v>2023.4</v>
      </c>
      <c r="F107">
        <v>118</v>
      </c>
      <c r="G107" s="66">
        <v>45078</v>
      </c>
      <c r="H107">
        <v>518</v>
      </c>
      <c r="I107">
        <v>0</v>
      </c>
      <c r="J107" s="221" t="s">
        <v>0</v>
      </c>
      <c r="K107">
        <v>515</v>
      </c>
      <c r="L107">
        <v>521</v>
      </c>
      <c r="M107">
        <v>518</v>
      </c>
      <c r="N107">
        <v>100</v>
      </c>
      <c r="O107" s="221" t="s">
        <v>28</v>
      </c>
      <c r="P107">
        <v>516</v>
      </c>
      <c r="Q107">
        <v>0</v>
      </c>
      <c r="R107" s="92"/>
    </row>
    <row r="108" spans="1:18" x14ac:dyDescent="0.25">
      <c r="A108" s="91" t="str">
        <f t="shared" si="1"/>
        <v>Northern TerritoryCommencements45170Initial</v>
      </c>
      <c r="B108" s="222">
        <v>107</v>
      </c>
      <c r="C108" s="221" t="s">
        <v>4</v>
      </c>
      <c r="D108" s="221" t="s">
        <v>74</v>
      </c>
      <c r="E108">
        <v>2024.1</v>
      </c>
      <c r="F108">
        <v>118</v>
      </c>
      <c r="G108" s="66">
        <v>45170</v>
      </c>
      <c r="H108">
        <v>418</v>
      </c>
      <c r="I108">
        <v>0</v>
      </c>
      <c r="J108" s="221" t="s">
        <v>31</v>
      </c>
      <c r="K108">
        <v>400</v>
      </c>
      <c r="L108">
        <v>436</v>
      </c>
      <c r="M108">
        <v>418</v>
      </c>
      <c r="N108">
        <v>100</v>
      </c>
      <c r="O108" s="221" t="s">
        <v>28</v>
      </c>
      <c r="P108">
        <v>409</v>
      </c>
      <c r="Q108">
        <v>0</v>
      </c>
      <c r="R108" s="92"/>
    </row>
    <row r="109" spans="1:18" x14ac:dyDescent="0.25">
      <c r="A109" s="91" t="str">
        <f t="shared" si="1"/>
        <v>Northern TerritoryCommencements451701st revision</v>
      </c>
      <c r="B109" s="222">
        <v>108</v>
      </c>
      <c r="C109" s="221" t="s">
        <v>4</v>
      </c>
      <c r="D109" s="221" t="s">
        <v>74</v>
      </c>
      <c r="E109">
        <v>2024.1</v>
      </c>
      <c r="F109">
        <v>119</v>
      </c>
      <c r="G109" s="66">
        <v>45170</v>
      </c>
      <c r="H109">
        <v>419</v>
      </c>
      <c r="I109">
        <v>0</v>
      </c>
      <c r="J109" s="221" t="s">
        <v>0</v>
      </c>
      <c r="K109">
        <v>416</v>
      </c>
      <c r="L109">
        <v>422</v>
      </c>
      <c r="M109">
        <v>418</v>
      </c>
      <c r="N109">
        <v>100.2</v>
      </c>
      <c r="O109" s="221" t="s">
        <v>28</v>
      </c>
      <c r="P109">
        <v>417</v>
      </c>
      <c r="Q109">
        <v>0</v>
      </c>
      <c r="R109" s="92"/>
    </row>
    <row r="110" spans="1:18" x14ac:dyDescent="0.25">
      <c r="A110" s="91" t="str">
        <f t="shared" si="1"/>
        <v>Northern TerritoryCommencements45261Initial</v>
      </c>
      <c r="B110" s="222">
        <v>109</v>
      </c>
      <c r="C110" s="221" t="s">
        <v>4</v>
      </c>
      <c r="D110" s="221" t="s">
        <v>74</v>
      </c>
      <c r="E110">
        <v>2024.2</v>
      </c>
      <c r="F110">
        <v>119</v>
      </c>
      <c r="G110" s="66">
        <v>45261</v>
      </c>
      <c r="H110">
        <v>296</v>
      </c>
      <c r="I110">
        <v>0</v>
      </c>
      <c r="J110" s="221" t="s">
        <v>31</v>
      </c>
      <c r="K110">
        <v>283</v>
      </c>
      <c r="L110">
        <v>309</v>
      </c>
      <c r="M110">
        <v>302</v>
      </c>
      <c r="N110">
        <v>98</v>
      </c>
      <c r="O110" s="221" t="s">
        <v>28</v>
      </c>
      <c r="P110">
        <v>290</v>
      </c>
      <c r="Q110">
        <v>0</v>
      </c>
      <c r="R110" s="92"/>
    </row>
    <row r="111" spans="1:18" x14ac:dyDescent="0.25">
      <c r="A111" s="91" t="str">
        <f t="shared" si="1"/>
        <v>Northern TerritoryCommencements452611st revision</v>
      </c>
      <c r="B111" s="222">
        <v>110</v>
      </c>
      <c r="C111" s="221" t="s">
        <v>4</v>
      </c>
      <c r="D111" s="221" t="s">
        <v>74</v>
      </c>
      <c r="E111">
        <v>2024.2</v>
      </c>
      <c r="F111">
        <v>120</v>
      </c>
      <c r="G111" s="66">
        <v>45261</v>
      </c>
      <c r="H111">
        <v>295</v>
      </c>
      <c r="I111">
        <v>0</v>
      </c>
      <c r="J111" s="221" t="s">
        <v>0</v>
      </c>
      <c r="K111">
        <v>293</v>
      </c>
      <c r="L111">
        <v>297</v>
      </c>
      <c r="M111">
        <v>302</v>
      </c>
      <c r="N111">
        <v>97.7</v>
      </c>
      <c r="O111" s="221" t="s">
        <v>28</v>
      </c>
      <c r="P111">
        <v>294</v>
      </c>
      <c r="Q111">
        <v>0</v>
      </c>
      <c r="R111" s="92"/>
    </row>
    <row r="112" spans="1:18" x14ac:dyDescent="0.25">
      <c r="A112" s="91" t="str">
        <f t="shared" si="1"/>
        <v>Northern TerritoryCommencements45352Initial</v>
      </c>
      <c r="B112" s="222">
        <v>111</v>
      </c>
      <c r="C112" s="221" t="s">
        <v>4</v>
      </c>
      <c r="D112" s="221" t="s">
        <v>74</v>
      </c>
      <c r="E112">
        <v>2024.3</v>
      </c>
      <c r="F112">
        <v>120</v>
      </c>
      <c r="G112" s="66">
        <v>45352</v>
      </c>
      <c r="H112">
        <v>728</v>
      </c>
      <c r="I112">
        <v>0</v>
      </c>
      <c r="J112" s="221" t="s">
        <v>31</v>
      </c>
      <c r="K112">
        <v>645</v>
      </c>
      <c r="L112">
        <v>811</v>
      </c>
      <c r="M112">
        <v>798</v>
      </c>
      <c r="N112">
        <v>91.2</v>
      </c>
      <c r="O112" s="221" t="s">
        <v>28</v>
      </c>
      <c r="P112">
        <v>704</v>
      </c>
      <c r="Q112">
        <v>0</v>
      </c>
      <c r="R112" s="92"/>
    </row>
    <row r="113" spans="1:18" x14ac:dyDescent="0.25">
      <c r="A113" s="91" t="str">
        <f t="shared" si="1"/>
        <v>Northern TerritoryCommencements453521st revision</v>
      </c>
      <c r="B113" s="222">
        <v>112</v>
      </c>
      <c r="C113" s="221" t="s">
        <v>4</v>
      </c>
      <c r="D113" s="221" t="s">
        <v>74</v>
      </c>
      <c r="E113">
        <v>2024.3</v>
      </c>
      <c r="F113">
        <v>121</v>
      </c>
      <c r="G113" s="66">
        <v>45352</v>
      </c>
      <c r="H113">
        <v>761</v>
      </c>
      <c r="I113">
        <v>0</v>
      </c>
      <c r="J113" s="221" t="s">
        <v>0</v>
      </c>
      <c r="K113">
        <v>755</v>
      </c>
      <c r="L113">
        <v>767</v>
      </c>
      <c r="M113">
        <v>798</v>
      </c>
      <c r="N113">
        <v>95.4</v>
      </c>
      <c r="O113" s="221" t="s">
        <v>28</v>
      </c>
      <c r="P113">
        <v>758</v>
      </c>
      <c r="Q113">
        <v>0</v>
      </c>
      <c r="R113" s="92"/>
    </row>
    <row r="114" spans="1:18" x14ac:dyDescent="0.25">
      <c r="A114" s="91" t="str">
        <f t="shared" si="1"/>
        <v>Northern TerritoryCompletions45078Initial</v>
      </c>
      <c r="B114" s="222">
        <v>113</v>
      </c>
      <c r="C114" s="221" t="s">
        <v>4</v>
      </c>
      <c r="D114" s="221" t="s">
        <v>75</v>
      </c>
      <c r="E114">
        <v>2023.4</v>
      </c>
      <c r="F114">
        <v>117</v>
      </c>
      <c r="G114" s="66">
        <v>45078</v>
      </c>
      <c r="H114">
        <v>186</v>
      </c>
      <c r="I114">
        <v>0</v>
      </c>
      <c r="J114" s="221" t="s">
        <v>31</v>
      </c>
      <c r="K114">
        <v>168</v>
      </c>
      <c r="L114">
        <v>204</v>
      </c>
      <c r="M114">
        <v>178</v>
      </c>
      <c r="N114">
        <v>104.5</v>
      </c>
      <c r="O114" s="221" t="s">
        <v>28</v>
      </c>
      <c r="P114">
        <v>174</v>
      </c>
      <c r="Q114">
        <v>0</v>
      </c>
      <c r="R114" s="92"/>
    </row>
    <row r="115" spans="1:18" x14ac:dyDescent="0.25">
      <c r="A115" s="91" t="str">
        <f t="shared" si="1"/>
        <v>Northern TerritoryCompletions450781st revision</v>
      </c>
      <c r="B115" s="222">
        <v>114</v>
      </c>
      <c r="C115" s="221" t="s">
        <v>4</v>
      </c>
      <c r="D115" s="221" t="s">
        <v>75</v>
      </c>
      <c r="E115">
        <v>2023.4</v>
      </c>
      <c r="F115">
        <v>118</v>
      </c>
      <c r="G115" s="66">
        <v>45078</v>
      </c>
      <c r="H115">
        <v>182</v>
      </c>
      <c r="I115">
        <v>0</v>
      </c>
      <c r="J115" s="221" t="s">
        <v>0</v>
      </c>
      <c r="K115">
        <v>172</v>
      </c>
      <c r="L115">
        <v>192</v>
      </c>
      <c r="M115">
        <v>178</v>
      </c>
      <c r="N115">
        <v>102.2</v>
      </c>
      <c r="O115" s="221" t="s">
        <v>28</v>
      </c>
      <c r="P115">
        <v>177</v>
      </c>
      <c r="Q115">
        <v>0</v>
      </c>
      <c r="R115" s="92"/>
    </row>
    <row r="116" spans="1:18" x14ac:dyDescent="0.25">
      <c r="A116" s="91" t="str">
        <f t="shared" si="1"/>
        <v>Northern TerritoryCompletions45170Initial</v>
      </c>
      <c r="B116" s="222">
        <v>115</v>
      </c>
      <c r="C116" s="221" t="s">
        <v>4</v>
      </c>
      <c r="D116" s="221" t="s">
        <v>75</v>
      </c>
      <c r="E116">
        <v>2024.1</v>
      </c>
      <c r="F116">
        <v>118</v>
      </c>
      <c r="G116" s="66">
        <v>45170</v>
      </c>
      <c r="H116">
        <v>203</v>
      </c>
      <c r="I116">
        <v>0</v>
      </c>
      <c r="J116" s="221" t="s">
        <v>31</v>
      </c>
      <c r="K116">
        <v>182</v>
      </c>
      <c r="L116">
        <v>224</v>
      </c>
      <c r="M116">
        <v>206</v>
      </c>
      <c r="N116">
        <v>98.5</v>
      </c>
      <c r="O116" s="221" t="s">
        <v>28</v>
      </c>
      <c r="P116">
        <v>191</v>
      </c>
      <c r="Q116">
        <v>0</v>
      </c>
      <c r="R116" s="92"/>
    </row>
    <row r="117" spans="1:18" x14ac:dyDescent="0.25">
      <c r="A117" s="91" t="str">
        <f t="shared" si="1"/>
        <v>Northern TerritoryCompletions451701st revision</v>
      </c>
      <c r="B117" s="222">
        <v>116</v>
      </c>
      <c r="C117" s="221" t="s">
        <v>4</v>
      </c>
      <c r="D117" s="221" t="s">
        <v>75</v>
      </c>
      <c r="E117">
        <v>2024.1</v>
      </c>
      <c r="F117">
        <v>119</v>
      </c>
      <c r="G117" s="66">
        <v>45170</v>
      </c>
      <c r="H117">
        <v>207</v>
      </c>
      <c r="I117">
        <v>0</v>
      </c>
      <c r="J117" s="221" t="s">
        <v>0</v>
      </c>
      <c r="K117">
        <v>196</v>
      </c>
      <c r="L117">
        <v>218</v>
      </c>
      <c r="M117">
        <v>206</v>
      </c>
      <c r="N117">
        <v>100.5</v>
      </c>
      <c r="O117" s="221" t="s">
        <v>28</v>
      </c>
      <c r="P117">
        <v>201</v>
      </c>
      <c r="Q117">
        <v>0</v>
      </c>
      <c r="R117" s="92"/>
    </row>
    <row r="118" spans="1:18" x14ac:dyDescent="0.25">
      <c r="A118" s="91" t="str">
        <f t="shared" si="1"/>
        <v>Northern TerritoryCompletions45261Initial</v>
      </c>
      <c r="B118" s="222">
        <v>117</v>
      </c>
      <c r="C118" s="221" t="s">
        <v>4</v>
      </c>
      <c r="D118" s="221" t="s">
        <v>75</v>
      </c>
      <c r="E118">
        <v>2024.2</v>
      </c>
      <c r="F118">
        <v>119</v>
      </c>
      <c r="G118" s="66">
        <v>45261</v>
      </c>
      <c r="H118">
        <v>412</v>
      </c>
      <c r="I118">
        <v>0</v>
      </c>
      <c r="J118" s="221" t="s">
        <v>31</v>
      </c>
      <c r="K118">
        <v>369</v>
      </c>
      <c r="L118">
        <v>455</v>
      </c>
      <c r="M118">
        <v>405</v>
      </c>
      <c r="N118">
        <v>101.7</v>
      </c>
      <c r="O118" s="221" t="s">
        <v>28</v>
      </c>
      <c r="P118">
        <v>386</v>
      </c>
      <c r="Q118">
        <v>0</v>
      </c>
      <c r="R118" s="92"/>
    </row>
    <row r="119" spans="1:18" x14ac:dyDescent="0.25">
      <c r="A119" s="91" t="str">
        <f t="shared" si="1"/>
        <v>Northern TerritoryCompletions452611st revision</v>
      </c>
      <c r="B119" s="222">
        <v>118</v>
      </c>
      <c r="C119" s="221" t="s">
        <v>4</v>
      </c>
      <c r="D119" s="221" t="s">
        <v>75</v>
      </c>
      <c r="E119">
        <v>2024.2</v>
      </c>
      <c r="F119">
        <v>120</v>
      </c>
      <c r="G119" s="66">
        <v>45261</v>
      </c>
      <c r="H119">
        <v>416</v>
      </c>
      <c r="I119">
        <v>0</v>
      </c>
      <c r="J119" s="221" t="s">
        <v>0</v>
      </c>
      <c r="K119">
        <v>393</v>
      </c>
      <c r="L119">
        <v>439</v>
      </c>
      <c r="M119">
        <v>405</v>
      </c>
      <c r="N119">
        <v>102.7</v>
      </c>
      <c r="O119" s="221" t="s">
        <v>28</v>
      </c>
      <c r="P119">
        <v>404</v>
      </c>
      <c r="Q119">
        <v>0</v>
      </c>
      <c r="R119" s="92"/>
    </row>
    <row r="120" spans="1:18" x14ac:dyDescent="0.25">
      <c r="A120" s="91" t="str">
        <f t="shared" si="1"/>
        <v>Northern TerritoryCompletions45352Initial</v>
      </c>
      <c r="B120" s="222">
        <v>119</v>
      </c>
      <c r="C120" s="221" t="s">
        <v>4</v>
      </c>
      <c r="D120" s="221" t="s">
        <v>75</v>
      </c>
      <c r="E120">
        <v>2024.3</v>
      </c>
      <c r="F120">
        <v>120</v>
      </c>
      <c r="G120" s="66">
        <v>45352</v>
      </c>
      <c r="H120">
        <v>203</v>
      </c>
      <c r="I120">
        <v>0</v>
      </c>
      <c r="J120" s="221" t="s">
        <v>31</v>
      </c>
      <c r="K120">
        <v>184</v>
      </c>
      <c r="L120">
        <v>222</v>
      </c>
      <c r="M120">
        <v>198</v>
      </c>
      <c r="N120">
        <v>102.5</v>
      </c>
      <c r="O120" s="221" t="s">
        <v>28</v>
      </c>
      <c r="P120">
        <v>192</v>
      </c>
      <c r="Q120">
        <v>0</v>
      </c>
      <c r="R120" s="92"/>
    </row>
    <row r="121" spans="1:18" x14ac:dyDescent="0.25">
      <c r="A121" s="91" t="str">
        <f t="shared" si="1"/>
        <v>Northern TerritoryCompletions453521st revision</v>
      </c>
      <c r="B121" s="222">
        <v>120</v>
      </c>
      <c r="C121" s="221" t="s">
        <v>4</v>
      </c>
      <c r="D121" s="221" t="s">
        <v>75</v>
      </c>
      <c r="E121">
        <v>2024.3</v>
      </c>
      <c r="F121">
        <v>121</v>
      </c>
      <c r="G121" s="66">
        <v>45352</v>
      </c>
      <c r="H121">
        <v>201</v>
      </c>
      <c r="I121">
        <v>0</v>
      </c>
      <c r="J121" s="221" t="s">
        <v>0</v>
      </c>
      <c r="K121">
        <v>186</v>
      </c>
      <c r="L121">
        <v>216</v>
      </c>
      <c r="M121">
        <v>198</v>
      </c>
      <c r="N121">
        <v>101.5</v>
      </c>
      <c r="O121" s="221" t="s">
        <v>28</v>
      </c>
      <c r="P121">
        <v>195</v>
      </c>
      <c r="Q121">
        <v>0</v>
      </c>
      <c r="R121" s="92"/>
    </row>
    <row r="122" spans="1:18" x14ac:dyDescent="0.25">
      <c r="A122" s="91" t="str">
        <f t="shared" si="1"/>
        <v>Northern TerritoryIn-training44713Initial</v>
      </c>
      <c r="B122" s="222">
        <v>121</v>
      </c>
      <c r="C122" s="221" t="s">
        <v>4</v>
      </c>
      <c r="D122" s="221" t="s">
        <v>76</v>
      </c>
      <c r="E122">
        <v>2022.4</v>
      </c>
      <c r="F122">
        <v>113</v>
      </c>
      <c r="G122" s="66">
        <v>44713</v>
      </c>
      <c r="H122">
        <v>3818</v>
      </c>
      <c r="I122">
        <v>0</v>
      </c>
      <c r="J122" s="221" t="s">
        <v>31</v>
      </c>
      <c r="K122">
        <v>3689</v>
      </c>
      <c r="L122">
        <v>3947</v>
      </c>
      <c r="M122">
        <v>3805</v>
      </c>
      <c r="N122">
        <v>100.3</v>
      </c>
      <c r="O122" s="221" t="s">
        <v>28</v>
      </c>
      <c r="P122">
        <v>3976</v>
      </c>
      <c r="Q122">
        <v>0</v>
      </c>
      <c r="R122" s="92"/>
    </row>
    <row r="123" spans="1:18" x14ac:dyDescent="0.25">
      <c r="A123" s="91" t="str">
        <f t="shared" si="1"/>
        <v>Northern TerritoryIn-training447131st revision</v>
      </c>
      <c r="B123" s="222">
        <v>122</v>
      </c>
      <c r="C123" s="221" t="s">
        <v>4</v>
      </c>
      <c r="D123" s="221" t="s">
        <v>76</v>
      </c>
      <c r="E123">
        <v>2022.4</v>
      </c>
      <c r="F123">
        <v>114</v>
      </c>
      <c r="G123" s="66">
        <v>44713</v>
      </c>
      <c r="H123">
        <v>3803</v>
      </c>
      <c r="I123">
        <v>0</v>
      </c>
      <c r="J123" s="221" t="s">
        <v>0</v>
      </c>
      <c r="K123">
        <v>3748</v>
      </c>
      <c r="L123">
        <v>3858</v>
      </c>
      <c r="M123">
        <v>3805</v>
      </c>
      <c r="N123">
        <v>99.9</v>
      </c>
      <c r="O123" s="221" t="s">
        <v>28</v>
      </c>
      <c r="P123">
        <v>3890</v>
      </c>
      <c r="Q123">
        <v>0</v>
      </c>
      <c r="R123" s="92"/>
    </row>
    <row r="124" spans="1:18" x14ac:dyDescent="0.25">
      <c r="A124" s="91" t="str">
        <f t="shared" si="1"/>
        <v>Northern TerritoryIn-training44805Initial</v>
      </c>
      <c r="B124" s="222">
        <v>123</v>
      </c>
      <c r="C124" s="221" t="s">
        <v>4</v>
      </c>
      <c r="D124" s="221" t="s">
        <v>76</v>
      </c>
      <c r="E124">
        <v>2023.1</v>
      </c>
      <c r="F124">
        <v>114</v>
      </c>
      <c r="G124" s="66">
        <v>44805</v>
      </c>
      <c r="H124">
        <v>3533.2261573000001</v>
      </c>
      <c r="I124">
        <v>3545</v>
      </c>
      <c r="J124" s="221" t="s">
        <v>31</v>
      </c>
      <c r="K124">
        <v>3411</v>
      </c>
      <c r="L124">
        <v>3655</v>
      </c>
      <c r="M124">
        <v>3589</v>
      </c>
      <c r="N124">
        <v>98.4</v>
      </c>
      <c r="O124" s="221" t="s">
        <v>28</v>
      </c>
      <c r="P124">
        <v>3726</v>
      </c>
      <c r="Q124">
        <v>98.8</v>
      </c>
      <c r="R124" s="92"/>
    </row>
    <row r="125" spans="1:18" x14ac:dyDescent="0.25">
      <c r="A125" s="91" t="str">
        <f t="shared" si="1"/>
        <v>Northern TerritoryIn-training448051st revision</v>
      </c>
      <c r="B125" s="222">
        <v>124</v>
      </c>
      <c r="C125" s="221" t="s">
        <v>4</v>
      </c>
      <c r="D125" s="221" t="s">
        <v>76</v>
      </c>
      <c r="E125">
        <v>2023.1</v>
      </c>
      <c r="F125">
        <v>115</v>
      </c>
      <c r="G125" s="66">
        <v>44805</v>
      </c>
      <c r="H125">
        <v>3587</v>
      </c>
      <c r="I125">
        <v>0</v>
      </c>
      <c r="J125" s="221" t="s">
        <v>0</v>
      </c>
      <c r="K125">
        <v>3534</v>
      </c>
      <c r="L125">
        <v>3640</v>
      </c>
      <c r="M125">
        <v>3589</v>
      </c>
      <c r="N125">
        <v>99.9</v>
      </c>
      <c r="O125" s="221" t="s">
        <v>28</v>
      </c>
      <c r="P125">
        <v>3677</v>
      </c>
      <c r="Q125">
        <v>0</v>
      </c>
      <c r="R125" s="92"/>
    </row>
    <row r="126" spans="1:18" x14ac:dyDescent="0.25">
      <c r="A126" s="91" t="str">
        <f t="shared" si="1"/>
        <v>Northern TerritoryIn-training44896Initial</v>
      </c>
      <c r="B126" s="222">
        <v>125</v>
      </c>
      <c r="C126" s="221" t="s">
        <v>4</v>
      </c>
      <c r="D126" s="221" t="s">
        <v>76</v>
      </c>
      <c r="E126">
        <v>2023.2</v>
      </c>
      <c r="F126">
        <v>115</v>
      </c>
      <c r="G126" s="66">
        <v>44896</v>
      </c>
      <c r="H126">
        <v>3109</v>
      </c>
      <c r="I126">
        <v>0</v>
      </c>
      <c r="J126" s="221" t="s">
        <v>31</v>
      </c>
      <c r="K126">
        <v>2986</v>
      </c>
      <c r="L126">
        <v>3232</v>
      </c>
      <c r="M126">
        <v>3163</v>
      </c>
      <c r="N126">
        <v>98.3</v>
      </c>
      <c r="O126" s="221" t="s">
        <v>28</v>
      </c>
      <c r="P126">
        <v>3311</v>
      </c>
      <c r="Q126">
        <v>0</v>
      </c>
      <c r="R126" s="92"/>
    </row>
    <row r="127" spans="1:18" x14ac:dyDescent="0.25">
      <c r="A127" s="91" t="str">
        <f t="shared" si="1"/>
        <v>Northern TerritoryIn-training448961st revision</v>
      </c>
      <c r="B127" s="222">
        <v>126</v>
      </c>
      <c r="C127" s="221" t="s">
        <v>4</v>
      </c>
      <c r="D127" s="221" t="s">
        <v>76</v>
      </c>
      <c r="E127">
        <v>2023.2</v>
      </c>
      <c r="F127">
        <v>116</v>
      </c>
      <c r="G127" s="66">
        <v>44896</v>
      </c>
      <c r="H127">
        <v>3184</v>
      </c>
      <c r="I127">
        <v>0</v>
      </c>
      <c r="J127" s="221" t="s">
        <v>0</v>
      </c>
      <c r="K127">
        <v>3132</v>
      </c>
      <c r="L127">
        <v>3236</v>
      </c>
      <c r="M127">
        <v>3163</v>
      </c>
      <c r="N127">
        <v>100.7</v>
      </c>
      <c r="O127" s="221" t="s">
        <v>28</v>
      </c>
      <c r="P127">
        <v>3279</v>
      </c>
      <c r="Q127">
        <v>0</v>
      </c>
      <c r="R127" s="92"/>
    </row>
    <row r="128" spans="1:18" x14ac:dyDescent="0.25">
      <c r="A128" s="91" t="str">
        <f t="shared" si="1"/>
        <v>Northern TerritoryIn-training44986Initial</v>
      </c>
      <c r="B128" s="222">
        <v>127</v>
      </c>
      <c r="C128" s="221" t="s">
        <v>4</v>
      </c>
      <c r="D128" s="221" t="s">
        <v>76</v>
      </c>
      <c r="E128">
        <v>2023.3</v>
      </c>
      <c r="F128">
        <v>116</v>
      </c>
      <c r="G128" s="66">
        <v>44986</v>
      </c>
      <c r="H128">
        <v>3520.0672918</v>
      </c>
      <c r="I128">
        <v>3509</v>
      </c>
      <c r="J128" s="221" t="s">
        <v>31</v>
      </c>
      <c r="K128">
        <v>3410</v>
      </c>
      <c r="L128">
        <v>3630</v>
      </c>
      <c r="M128">
        <v>3611</v>
      </c>
      <c r="N128">
        <v>97.5</v>
      </c>
      <c r="O128" s="221" t="s">
        <v>28</v>
      </c>
      <c r="P128">
        <v>3687</v>
      </c>
      <c r="Q128">
        <v>97.2</v>
      </c>
      <c r="R128" s="92"/>
    </row>
    <row r="129" spans="1:18" x14ac:dyDescent="0.25">
      <c r="A129" s="91" t="str">
        <f t="shared" si="1"/>
        <v>Northern TerritoryIn-training449861st revision</v>
      </c>
      <c r="B129" s="222">
        <v>128</v>
      </c>
      <c r="C129" s="221" t="s">
        <v>4</v>
      </c>
      <c r="D129" s="221" t="s">
        <v>76</v>
      </c>
      <c r="E129">
        <v>2023.3</v>
      </c>
      <c r="F129">
        <v>117</v>
      </c>
      <c r="G129" s="66">
        <v>44986</v>
      </c>
      <c r="H129">
        <v>3648</v>
      </c>
      <c r="I129">
        <v>0</v>
      </c>
      <c r="J129" s="221" t="s">
        <v>0</v>
      </c>
      <c r="K129">
        <v>3600</v>
      </c>
      <c r="L129">
        <v>3696</v>
      </c>
      <c r="M129">
        <v>3611</v>
      </c>
      <c r="N129">
        <v>101</v>
      </c>
      <c r="O129" s="221" t="s">
        <v>28</v>
      </c>
      <c r="P129">
        <v>3732</v>
      </c>
      <c r="Q129">
        <v>0</v>
      </c>
      <c r="R129" s="92"/>
    </row>
    <row r="130" spans="1:18" x14ac:dyDescent="0.25">
      <c r="A130" s="91" t="str">
        <f t="shared" ref="A130:A193" si="2">CONCATENATE(C130,D130,G130,J130)</f>
        <v>QueenslandCancellations/withdrawals44713Initial</v>
      </c>
      <c r="B130" s="222">
        <v>129</v>
      </c>
      <c r="C130" s="221" t="s">
        <v>5</v>
      </c>
      <c r="D130" s="221" t="s">
        <v>73</v>
      </c>
      <c r="E130">
        <v>2022.4</v>
      </c>
      <c r="F130">
        <v>113</v>
      </c>
      <c r="G130" s="66">
        <v>44713</v>
      </c>
      <c r="H130">
        <v>8220</v>
      </c>
      <c r="I130">
        <v>0</v>
      </c>
      <c r="J130" s="221" t="s">
        <v>31</v>
      </c>
      <c r="K130">
        <v>7639</v>
      </c>
      <c r="L130">
        <v>8801</v>
      </c>
      <c r="M130">
        <v>8614</v>
      </c>
      <c r="N130">
        <v>95.4</v>
      </c>
      <c r="O130" s="221" t="s">
        <v>28</v>
      </c>
      <c r="P130">
        <v>7171</v>
      </c>
      <c r="Q130">
        <v>0</v>
      </c>
      <c r="R130" s="92"/>
    </row>
    <row r="131" spans="1:18" x14ac:dyDescent="0.25">
      <c r="A131" s="91" t="str">
        <f t="shared" si="2"/>
        <v>QueenslandCancellations/withdrawals447131st revision</v>
      </c>
      <c r="B131" s="222">
        <v>130</v>
      </c>
      <c r="C131" s="221" t="s">
        <v>5</v>
      </c>
      <c r="D131" s="221" t="s">
        <v>73</v>
      </c>
      <c r="E131">
        <v>2022.4</v>
      </c>
      <c r="F131">
        <v>114</v>
      </c>
      <c r="G131" s="66">
        <v>44713</v>
      </c>
      <c r="H131">
        <v>8300</v>
      </c>
      <c r="I131">
        <v>0</v>
      </c>
      <c r="J131" s="221" t="s">
        <v>0</v>
      </c>
      <c r="K131">
        <v>8130</v>
      </c>
      <c r="L131">
        <v>8470</v>
      </c>
      <c r="M131">
        <v>8614</v>
      </c>
      <c r="N131">
        <v>96.4</v>
      </c>
      <c r="O131" s="221" t="s">
        <v>28</v>
      </c>
      <c r="P131">
        <v>7852</v>
      </c>
      <c r="Q131">
        <v>0</v>
      </c>
      <c r="R131" s="92"/>
    </row>
    <row r="132" spans="1:18" x14ac:dyDescent="0.25">
      <c r="A132" s="91" t="str">
        <f t="shared" si="2"/>
        <v>QueenslandCancellations/withdrawals44805Initial</v>
      </c>
      <c r="B132" s="222">
        <v>131</v>
      </c>
      <c r="C132" s="221" t="s">
        <v>5</v>
      </c>
      <c r="D132" s="221" t="s">
        <v>73</v>
      </c>
      <c r="E132">
        <v>2023.1</v>
      </c>
      <c r="F132">
        <v>114</v>
      </c>
      <c r="G132" s="66">
        <v>44805</v>
      </c>
      <c r="H132">
        <v>7742</v>
      </c>
      <c r="I132">
        <v>0</v>
      </c>
      <c r="J132" s="221" t="s">
        <v>31</v>
      </c>
      <c r="K132">
        <v>7237</v>
      </c>
      <c r="L132">
        <v>8247</v>
      </c>
      <c r="M132">
        <v>8825</v>
      </c>
      <c r="N132">
        <v>87.7</v>
      </c>
      <c r="O132" s="221" t="s">
        <v>27</v>
      </c>
      <c r="P132">
        <v>6795</v>
      </c>
      <c r="Q132">
        <v>0</v>
      </c>
      <c r="R132" s="92"/>
    </row>
    <row r="133" spans="1:18" x14ac:dyDescent="0.25">
      <c r="A133" s="91" t="str">
        <f t="shared" si="2"/>
        <v>QueenslandCancellations/withdrawals448051st revision</v>
      </c>
      <c r="B133" s="222">
        <v>132</v>
      </c>
      <c r="C133" s="221" t="s">
        <v>5</v>
      </c>
      <c r="D133" s="221" t="s">
        <v>73</v>
      </c>
      <c r="E133">
        <v>2023.1</v>
      </c>
      <c r="F133">
        <v>115</v>
      </c>
      <c r="G133" s="66">
        <v>44805</v>
      </c>
      <c r="H133">
        <v>8323</v>
      </c>
      <c r="I133">
        <v>0</v>
      </c>
      <c r="J133" s="221" t="s">
        <v>0</v>
      </c>
      <c r="K133">
        <v>8180</v>
      </c>
      <c r="L133">
        <v>8466</v>
      </c>
      <c r="M133">
        <v>8825</v>
      </c>
      <c r="N133">
        <v>94.3</v>
      </c>
      <c r="O133" s="221" t="s">
        <v>27</v>
      </c>
      <c r="P133">
        <v>7876</v>
      </c>
      <c r="Q133">
        <v>0</v>
      </c>
      <c r="R133" s="92"/>
    </row>
    <row r="134" spans="1:18" x14ac:dyDescent="0.25">
      <c r="A134" s="91" t="str">
        <f t="shared" si="2"/>
        <v>QueenslandCancellations/withdrawals44896Initial</v>
      </c>
      <c r="B134" s="222">
        <v>133</v>
      </c>
      <c r="C134" s="221" t="s">
        <v>5</v>
      </c>
      <c r="D134" s="221" t="s">
        <v>73</v>
      </c>
      <c r="E134">
        <v>2023.2</v>
      </c>
      <c r="F134">
        <v>115</v>
      </c>
      <c r="G134" s="66">
        <v>44896</v>
      </c>
      <c r="H134">
        <v>6901</v>
      </c>
      <c r="I134">
        <v>0</v>
      </c>
      <c r="J134" s="221" t="s">
        <v>31</v>
      </c>
      <c r="K134">
        <v>6469</v>
      </c>
      <c r="L134">
        <v>7333</v>
      </c>
      <c r="M134">
        <v>8387</v>
      </c>
      <c r="N134">
        <v>82.3</v>
      </c>
      <c r="O134" s="221" t="s">
        <v>27</v>
      </c>
      <c r="P134">
        <v>6060</v>
      </c>
      <c r="Q134">
        <v>0</v>
      </c>
      <c r="R134" s="92"/>
    </row>
    <row r="135" spans="1:18" x14ac:dyDescent="0.25">
      <c r="A135" s="91" t="str">
        <f t="shared" si="2"/>
        <v>QueenslandCancellations/withdrawals448961st revision</v>
      </c>
      <c r="B135" s="222">
        <v>134</v>
      </c>
      <c r="C135" s="221" t="s">
        <v>5</v>
      </c>
      <c r="D135" s="221" t="s">
        <v>73</v>
      </c>
      <c r="E135">
        <v>2023.2</v>
      </c>
      <c r="F135">
        <v>116</v>
      </c>
      <c r="G135" s="66">
        <v>44896</v>
      </c>
      <c r="H135">
        <v>7879</v>
      </c>
      <c r="I135">
        <v>0</v>
      </c>
      <c r="J135" s="221" t="s">
        <v>0</v>
      </c>
      <c r="K135">
        <v>7748</v>
      </c>
      <c r="L135">
        <v>8010</v>
      </c>
      <c r="M135">
        <v>8387</v>
      </c>
      <c r="N135">
        <v>93.9</v>
      </c>
      <c r="O135" s="221" t="s">
        <v>27</v>
      </c>
      <c r="P135">
        <v>7456</v>
      </c>
      <c r="Q135">
        <v>0</v>
      </c>
      <c r="R135" s="92"/>
    </row>
    <row r="136" spans="1:18" x14ac:dyDescent="0.25">
      <c r="A136" s="91" t="str">
        <f t="shared" si="2"/>
        <v>QueenslandCancellations/withdrawals44986Initial</v>
      </c>
      <c r="B136" s="222">
        <v>135</v>
      </c>
      <c r="C136" s="221" t="s">
        <v>5</v>
      </c>
      <c r="D136" s="221" t="s">
        <v>73</v>
      </c>
      <c r="E136">
        <v>2023.3</v>
      </c>
      <c r="F136">
        <v>116</v>
      </c>
      <c r="G136" s="66">
        <v>44986</v>
      </c>
      <c r="H136">
        <v>7558</v>
      </c>
      <c r="I136">
        <v>0</v>
      </c>
      <c r="J136" s="221" t="s">
        <v>31</v>
      </c>
      <c r="K136">
        <v>7045</v>
      </c>
      <c r="L136">
        <v>8071</v>
      </c>
      <c r="M136">
        <v>8444</v>
      </c>
      <c r="N136">
        <v>89.5</v>
      </c>
      <c r="O136" s="221" t="s">
        <v>27</v>
      </c>
      <c r="P136">
        <v>6620</v>
      </c>
      <c r="Q136">
        <v>0</v>
      </c>
      <c r="R136" s="92"/>
    </row>
    <row r="137" spans="1:18" x14ac:dyDescent="0.25">
      <c r="A137" s="91" t="str">
        <f t="shared" si="2"/>
        <v>QueenslandCancellations/withdrawals449861st revision</v>
      </c>
      <c r="B137" s="222">
        <v>136</v>
      </c>
      <c r="C137" s="221" t="s">
        <v>5</v>
      </c>
      <c r="D137" s="221" t="s">
        <v>73</v>
      </c>
      <c r="E137">
        <v>2023.3</v>
      </c>
      <c r="F137">
        <v>117</v>
      </c>
      <c r="G137" s="66">
        <v>44986</v>
      </c>
      <c r="H137">
        <v>8204</v>
      </c>
      <c r="I137">
        <v>0</v>
      </c>
      <c r="J137" s="221" t="s">
        <v>0</v>
      </c>
      <c r="K137">
        <v>8067</v>
      </c>
      <c r="L137">
        <v>8341</v>
      </c>
      <c r="M137">
        <v>8444</v>
      </c>
      <c r="N137">
        <v>97.2</v>
      </c>
      <c r="O137" s="221" t="s">
        <v>27</v>
      </c>
      <c r="P137">
        <v>7761</v>
      </c>
      <c r="Q137">
        <v>0</v>
      </c>
      <c r="R137" s="92"/>
    </row>
    <row r="138" spans="1:18" x14ac:dyDescent="0.25">
      <c r="A138" s="91" t="str">
        <f t="shared" si="2"/>
        <v>QueenslandCommencements45078Initial</v>
      </c>
      <c r="B138" s="222">
        <v>137</v>
      </c>
      <c r="C138" s="221" t="s">
        <v>5</v>
      </c>
      <c r="D138" s="221" t="s">
        <v>74</v>
      </c>
      <c r="E138">
        <v>2023.4</v>
      </c>
      <c r="F138">
        <v>117</v>
      </c>
      <c r="G138" s="66">
        <v>45078</v>
      </c>
      <c r="H138">
        <v>10625</v>
      </c>
      <c r="I138">
        <v>0</v>
      </c>
      <c r="J138" s="221" t="s">
        <v>31</v>
      </c>
      <c r="K138">
        <v>8832</v>
      </c>
      <c r="L138">
        <v>12418</v>
      </c>
      <c r="M138">
        <v>10113</v>
      </c>
      <c r="N138">
        <v>105.1</v>
      </c>
      <c r="O138" s="221" t="s">
        <v>28</v>
      </c>
      <c r="P138">
        <v>9663</v>
      </c>
      <c r="Q138">
        <v>0</v>
      </c>
      <c r="R138" s="92"/>
    </row>
    <row r="139" spans="1:18" x14ac:dyDescent="0.25">
      <c r="A139" s="91" t="str">
        <f t="shared" si="2"/>
        <v>QueenslandCommencements450781st revision</v>
      </c>
      <c r="B139" s="222">
        <v>138</v>
      </c>
      <c r="C139" s="221" t="s">
        <v>5</v>
      </c>
      <c r="D139" s="221" t="s">
        <v>74</v>
      </c>
      <c r="E139">
        <v>2023.4</v>
      </c>
      <c r="F139">
        <v>118</v>
      </c>
      <c r="G139" s="66">
        <v>45078</v>
      </c>
      <c r="H139">
        <v>10247</v>
      </c>
      <c r="I139">
        <v>0</v>
      </c>
      <c r="J139" s="221" t="s">
        <v>0</v>
      </c>
      <c r="K139">
        <v>9989</v>
      </c>
      <c r="L139">
        <v>10505</v>
      </c>
      <c r="M139">
        <v>10113</v>
      </c>
      <c r="N139">
        <v>101.3</v>
      </c>
      <c r="O139" s="221" t="s">
        <v>28</v>
      </c>
      <c r="P139">
        <v>10076</v>
      </c>
      <c r="Q139">
        <v>0</v>
      </c>
      <c r="R139" s="92"/>
    </row>
    <row r="140" spans="1:18" x14ac:dyDescent="0.25">
      <c r="A140" s="91" t="str">
        <f t="shared" si="2"/>
        <v>QueenslandCommencements45170Initial</v>
      </c>
      <c r="B140" s="222">
        <v>139</v>
      </c>
      <c r="C140" s="221" t="s">
        <v>5</v>
      </c>
      <c r="D140" s="221" t="s">
        <v>74</v>
      </c>
      <c r="E140">
        <v>2024.1</v>
      </c>
      <c r="F140">
        <v>118</v>
      </c>
      <c r="G140" s="66">
        <v>45170</v>
      </c>
      <c r="H140">
        <v>11042</v>
      </c>
      <c r="I140">
        <v>0</v>
      </c>
      <c r="J140" s="221" t="s">
        <v>31</v>
      </c>
      <c r="K140">
        <v>9378</v>
      </c>
      <c r="L140">
        <v>12706</v>
      </c>
      <c r="M140">
        <v>10295</v>
      </c>
      <c r="N140">
        <v>107.3</v>
      </c>
      <c r="O140" s="221" t="s">
        <v>28</v>
      </c>
      <c r="P140">
        <v>9957</v>
      </c>
      <c r="Q140">
        <v>0</v>
      </c>
      <c r="R140" s="92"/>
    </row>
    <row r="141" spans="1:18" x14ac:dyDescent="0.25">
      <c r="A141" s="91" t="str">
        <f t="shared" si="2"/>
        <v>QueenslandCommencements451701st revision</v>
      </c>
      <c r="B141" s="222">
        <v>140</v>
      </c>
      <c r="C141" s="221" t="s">
        <v>5</v>
      </c>
      <c r="D141" s="221" t="s">
        <v>74</v>
      </c>
      <c r="E141">
        <v>2024.1</v>
      </c>
      <c r="F141">
        <v>119</v>
      </c>
      <c r="G141" s="66">
        <v>45170</v>
      </c>
      <c r="H141">
        <v>10435</v>
      </c>
      <c r="I141">
        <v>0</v>
      </c>
      <c r="J141" s="221" t="s">
        <v>0</v>
      </c>
      <c r="K141">
        <v>10187</v>
      </c>
      <c r="L141">
        <v>10683</v>
      </c>
      <c r="M141">
        <v>10295</v>
      </c>
      <c r="N141">
        <v>101.4</v>
      </c>
      <c r="O141" s="221" t="s">
        <v>28</v>
      </c>
      <c r="P141">
        <v>10254</v>
      </c>
      <c r="Q141">
        <v>0</v>
      </c>
      <c r="R141" s="92"/>
    </row>
    <row r="142" spans="1:18" x14ac:dyDescent="0.25">
      <c r="A142" s="91" t="str">
        <f t="shared" si="2"/>
        <v>QueenslandCommencements45261Initial</v>
      </c>
      <c r="B142" s="222">
        <v>141</v>
      </c>
      <c r="C142" s="221" t="s">
        <v>5</v>
      </c>
      <c r="D142" s="221" t="s">
        <v>74</v>
      </c>
      <c r="E142">
        <v>2024.2</v>
      </c>
      <c r="F142">
        <v>119</v>
      </c>
      <c r="G142" s="66">
        <v>45261</v>
      </c>
      <c r="H142">
        <v>9445</v>
      </c>
      <c r="I142">
        <v>0</v>
      </c>
      <c r="J142" s="221" t="s">
        <v>31</v>
      </c>
      <c r="K142">
        <v>8072</v>
      </c>
      <c r="L142">
        <v>10818</v>
      </c>
      <c r="M142">
        <v>8903</v>
      </c>
      <c r="N142">
        <v>106.1</v>
      </c>
      <c r="O142" s="221" t="s">
        <v>28</v>
      </c>
      <c r="P142">
        <v>8496</v>
      </c>
      <c r="Q142">
        <v>0</v>
      </c>
      <c r="R142" s="92"/>
    </row>
    <row r="143" spans="1:18" x14ac:dyDescent="0.25">
      <c r="A143" s="91" t="str">
        <f t="shared" si="2"/>
        <v>QueenslandCommencements452611st revision</v>
      </c>
      <c r="B143" s="222">
        <v>142</v>
      </c>
      <c r="C143" s="221" t="s">
        <v>5</v>
      </c>
      <c r="D143" s="221" t="s">
        <v>74</v>
      </c>
      <c r="E143">
        <v>2024.2</v>
      </c>
      <c r="F143">
        <v>120</v>
      </c>
      <c r="G143" s="66">
        <v>45261</v>
      </c>
      <c r="H143">
        <v>9014</v>
      </c>
      <c r="I143">
        <v>0</v>
      </c>
      <c r="J143" s="221" t="s">
        <v>0</v>
      </c>
      <c r="K143">
        <v>8792</v>
      </c>
      <c r="L143">
        <v>9236</v>
      </c>
      <c r="M143">
        <v>8903</v>
      </c>
      <c r="N143">
        <v>101.2</v>
      </c>
      <c r="O143" s="221" t="s">
        <v>28</v>
      </c>
      <c r="P143">
        <v>8860</v>
      </c>
      <c r="Q143">
        <v>0</v>
      </c>
      <c r="R143" s="92"/>
    </row>
    <row r="144" spans="1:18" x14ac:dyDescent="0.25">
      <c r="A144" s="91" t="str">
        <f t="shared" si="2"/>
        <v>QueenslandCommencements45352Initial</v>
      </c>
      <c r="B144" s="222">
        <v>143</v>
      </c>
      <c r="C144" s="221" t="s">
        <v>5</v>
      </c>
      <c r="D144" s="221" t="s">
        <v>74</v>
      </c>
      <c r="E144">
        <v>2024.3</v>
      </c>
      <c r="F144">
        <v>120</v>
      </c>
      <c r="G144" s="66">
        <v>45352</v>
      </c>
      <c r="H144">
        <v>15314</v>
      </c>
      <c r="I144">
        <v>0</v>
      </c>
      <c r="J144" s="221" t="s">
        <v>31</v>
      </c>
      <c r="K144">
        <v>13082</v>
      </c>
      <c r="L144">
        <v>17546</v>
      </c>
      <c r="M144">
        <v>14369</v>
      </c>
      <c r="N144">
        <v>106.6</v>
      </c>
      <c r="O144" s="221" t="s">
        <v>28</v>
      </c>
      <c r="P144">
        <v>13777</v>
      </c>
      <c r="Q144">
        <v>0</v>
      </c>
      <c r="R144" s="92"/>
    </row>
    <row r="145" spans="1:18" x14ac:dyDescent="0.25">
      <c r="A145" s="91" t="str">
        <f t="shared" si="2"/>
        <v>QueenslandCommencements453521st revision</v>
      </c>
      <c r="B145" s="222">
        <v>144</v>
      </c>
      <c r="C145" s="221" t="s">
        <v>5</v>
      </c>
      <c r="D145" s="221" t="s">
        <v>74</v>
      </c>
      <c r="E145">
        <v>2024.3</v>
      </c>
      <c r="F145">
        <v>121</v>
      </c>
      <c r="G145" s="66">
        <v>45352</v>
      </c>
      <c r="H145">
        <v>14556</v>
      </c>
      <c r="I145">
        <v>0</v>
      </c>
      <c r="J145" s="221" t="s">
        <v>0</v>
      </c>
      <c r="K145">
        <v>14170</v>
      </c>
      <c r="L145">
        <v>14942</v>
      </c>
      <c r="M145">
        <v>14369</v>
      </c>
      <c r="N145">
        <v>101.3</v>
      </c>
      <c r="O145" s="221" t="s">
        <v>28</v>
      </c>
      <c r="P145">
        <v>14316</v>
      </c>
      <c r="Q145">
        <v>0</v>
      </c>
      <c r="R145" s="92"/>
    </row>
    <row r="146" spans="1:18" x14ac:dyDescent="0.25">
      <c r="A146" s="91" t="str">
        <f t="shared" si="2"/>
        <v>QueenslandCompletions45078Initial</v>
      </c>
      <c r="B146" s="222">
        <v>145</v>
      </c>
      <c r="C146" s="221" t="s">
        <v>5</v>
      </c>
      <c r="D146" s="221" t="s">
        <v>75</v>
      </c>
      <c r="E146">
        <v>2023.4</v>
      </c>
      <c r="F146">
        <v>117</v>
      </c>
      <c r="G146" s="66">
        <v>45078</v>
      </c>
      <c r="H146">
        <v>5938</v>
      </c>
      <c r="I146">
        <v>0</v>
      </c>
      <c r="J146" s="221" t="s">
        <v>31</v>
      </c>
      <c r="K146">
        <v>5838</v>
      </c>
      <c r="L146">
        <v>6038</v>
      </c>
      <c r="M146">
        <v>6061</v>
      </c>
      <c r="N146">
        <v>98</v>
      </c>
      <c r="O146" s="221" t="s">
        <v>27</v>
      </c>
      <c r="P146">
        <v>5619</v>
      </c>
      <c r="Q146">
        <v>0</v>
      </c>
      <c r="R146" s="92"/>
    </row>
    <row r="147" spans="1:18" x14ac:dyDescent="0.25">
      <c r="A147" s="91" t="str">
        <f t="shared" si="2"/>
        <v>QueenslandCompletions450781st revision</v>
      </c>
      <c r="B147" s="222">
        <v>146</v>
      </c>
      <c r="C147" s="221" t="s">
        <v>5</v>
      </c>
      <c r="D147" s="221" t="s">
        <v>75</v>
      </c>
      <c r="E147">
        <v>2023.4</v>
      </c>
      <c r="F147">
        <v>118</v>
      </c>
      <c r="G147" s="66">
        <v>45078</v>
      </c>
      <c r="H147">
        <v>6051</v>
      </c>
      <c r="I147">
        <v>0</v>
      </c>
      <c r="J147" s="221" t="s">
        <v>0</v>
      </c>
      <c r="K147">
        <v>5998</v>
      </c>
      <c r="L147">
        <v>6104</v>
      </c>
      <c r="M147">
        <v>6061</v>
      </c>
      <c r="N147">
        <v>99.8</v>
      </c>
      <c r="O147" s="221" t="s">
        <v>27</v>
      </c>
      <c r="P147">
        <v>5911</v>
      </c>
      <c r="Q147">
        <v>0</v>
      </c>
      <c r="R147" s="92"/>
    </row>
    <row r="148" spans="1:18" x14ac:dyDescent="0.25">
      <c r="A148" s="91" t="str">
        <f t="shared" si="2"/>
        <v>QueenslandCompletions45170Initial</v>
      </c>
      <c r="B148" s="222">
        <v>147</v>
      </c>
      <c r="C148" s="221" t="s">
        <v>5</v>
      </c>
      <c r="D148" s="221" t="s">
        <v>75</v>
      </c>
      <c r="E148">
        <v>2024.1</v>
      </c>
      <c r="F148">
        <v>118</v>
      </c>
      <c r="G148" s="66">
        <v>45170</v>
      </c>
      <c r="H148">
        <v>6181</v>
      </c>
      <c r="I148">
        <v>0</v>
      </c>
      <c r="J148" s="221" t="s">
        <v>31</v>
      </c>
      <c r="K148">
        <v>6069</v>
      </c>
      <c r="L148">
        <v>6293</v>
      </c>
      <c r="M148">
        <v>6191</v>
      </c>
      <c r="N148">
        <v>99.8</v>
      </c>
      <c r="O148" s="221" t="s">
        <v>28</v>
      </c>
      <c r="P148">
        <v>5845</v>
      </c>
      <c r="Q148">
        <v>0</v>
      </c>
      <c r="R148" s="92"/>
    </row>
    <row r="149" spans="1:18" x14ac:dyDescent="0.25">
      <c r="A149" s="91" t="str">
        <f t="shared" si="2"/>
        <v>QueenslandCompletions451701st revision</v>
      </c>
      <c r="B149" s="222">
        <v>148</v>
      </c>
      <c r="C149" s="221" t="s">
        <v>5</v>
      </c>
      <c r="D149" s="221" t="s">
        <v>75</v>
      </c>
      <c r="E149">
        <v>2024.1</v>
      </c>
      <c r="F149">
        <v>119</v>
      </c>
      <c r="G149" s="66">
        <v>45170</v>
      </c>
      <c r="H149">
        <v>6227</v>
      </c>
      <c r="I149">
        <v>0</v>
      </c>
      <c r="J149" s="221" t="s">
        <v>0</v>
      </c>
      <c r="K149">
        <v>6177</v>
      </c>
      <c r="L149">
        <v>6277</v>
      </c>
      <c r="M149">
        <v>6191</v>
      </c>
      <c r="N149">
        <v>100.6</v>
      </c>
      <c r="O149" s="221" t="s">
        <v>28</v>
      </c>
      <c r="P149">
        <v>6072</v>
      </c>
      <c r="Q149">
        <v>0</v>
      </c>
      <c r="R149" s="92"/>
    </row>
    <row r="150" spans="1:18" x14ac:dyDescent="0.25">
      <c r="A150" s="91" t="str">
        <f t="shared" si="2"/>
        <v>QueenslandCompletions45261Initial</v>
      </c>
      <c r="B150" s="222">
        <v>149</v>
      </c>
      <c r="C150" s="221" t="s">
        <v>5</v>
      </c>
      <c r="D150" s="221" t="s">
        <v>75</v>
      </c>
      <c r="E150">
        <v>2024.2</v>
      </c>
      <c r="F150">
        <v>119</v>
      </c>
      <c r="G150" s="66">
        <v>45261</v>
      </c>
      <c r="H150">
        <v>7617</v>
      </c>
      <c r="I150">
        <v>0</v>
      </c>
      <c r="J150" s="221" t="s">
        <v>31</v>
      </c>
      <c r="K150">
        <v>7474</v>
      </c>
      <c r="L150">
        <v>7760</v>
      </c>
      <c r="M150">
        <v>7488</v>
      </c>
      <c r="N150">
        <v>101.7</v>
      </c>
      <c r="O150" s="221" t="s">
        <v>28</v>
      </c>
      <c r="P150">
        <v>7176</v>
      </c>
      <c r="Q150">
        <v>0</v>
      </c>
      <c r="R150" s="92"/>
    </row>
    <row r="151" spans="1:18" x14ac:dyDescent="0.25">
      <c r="A151" s="91" t="str">
        <f t="shared" si="2"/>
        <v>QueenslandCompletions452611st revision</v>
      </c>
      <c r="B151" s="222">
        <v>150</v>
      </c>
      <c r="C151" s="221" t="s">
        <v>5</v>
      </c>
      <c r="D151" s="221" t="s">
        <v>75</v>
      </c>
      <c r="E151">
        <v>2024.2</v>
      </c>
      <c r="F151">
        <v>120</v>
      </c>
      <c r="G151" s="66">
        <v>45261</v>
      </c>
      <c r="H151">
        <v>7572</v>
      </c>
      <c r="I151">
        <v>0</v>
      </c>
      <c r="J151" s="221" t="s">
        <v>0</v>
      </c>
      <c r="K151">
        <v>7514</v>
      </c>
      <c r="L151">
        <v>7630</v>
      </c>
      <c r="M151">
        <v>7488</v>
      </c>
      <c r="N151">
        <v>101.1</v>
      </c>
      <c r="O151" s="221" t="s">
        <v>28</v>
      </c>
      <c r="P151">
        <v>7372</v>
      </c>
      <c r="Q151">
        <v>0</v>
      </c>
      <c r="R151" s="92"/>
    </row>
    <row r="152" spans="1:18" x14ac:dyDescent="0.25">
      <c r="A152" s="91" t="str">
        <f t="shared" si="2"/>
        <v>QueenslandCompletions45352Initial</v>
      </c>
      <c r="B152" s="222">
        <v>151</v>
      </c>
      <c r="C152" s="221" t="s">
        <v>5</v>
      </c>
      <c r="D152" s="221" t="s">
        <v>75</v>
      </c>
      <c r="E152">
        <v>2024.3</v>
      </c>
      <c r="F152">
        <v>120</v>
      </c>
      <c r="G152" s="66">
        <v>45352</v>
      </c>
      <c r="H152">
        <v>5898</v>
      </c>
      <c r="I152">
        <v>0</v>
      </c>
      <c r="J152" s="221" t="s">
        <v>31</v>
      </c>
      <c r="K152">
        <v>5776</v>
      </c>
      <c r="L152">
        <v>6020</v>
      </c>
      <c r="M152">
        <v>5840</v>
      </c>
      <c r="N152">
        <v>101</v>
      </c>
      <c r="O152" s="221" t="s">
        <v>28</v>
      </c>
      <c r="P152">
        <v>5549</v>
      </c>
      <c r="Q152">
        <v>0</v>
      </c>
      <c r="R152" s="92"/>
    </row>
    <row r="153" spans="1:18" x14ac:dyDescent="0.25">
      <c r="A153" s="91" t="str">
        <f t="shared" si="2"/>
        <v>QueenslandCompletions453521st revision</v>
      </c>
      <c r="B153" s="222">
        <v>152</v>
      </c>
      <c r="C153" s="221" t="s">
        <v>5</v>
      </c>
      <c r="D153" s="221" t="s">
        <v>75</v>
      </c>
      <c r="E153">
        <v>2024.3</v>
      </c>
      <c r="F153">
        <v>121</v>
      </c>
      <c r="G153" s="66">
        <v>45352</v>
      </c>
      <c r="H153">
        <v>5907</v>
      </c>
      <c r="I153">
        <v>0</v>
      </c>
      <c r="J153" s="221" t="s">
        <v>0</v>
      </c>
      <c r="K153">
        <v>5869</v>
      </c>
      <c r="L153">
        <v>5945</v>
      </c>
      <c r="M153">
        <v>5840</v>
      </c>
      <c r="N153">
        <v>101.1</v>
      </c>
      <c r="O153" s="221" t="s">
        <v>28</v>
      </c>
      <c r="P153">
        <v>5741</v>
      </c>
      <c r="Q153">
        <v>0</v>
      </c>
      <c r="R153" s="92"/>
    </row>
    <row r="154" spans="1:18" x14ac:dyDescent="0.25">
      <c r="A154" s="91" t="str">
        <f t="shared" si="2"/>
        <v>QueenslandIn-training44713Initial</v>
      </c>
      <c r="B154" s="222">
        <v>153</v>
      </c>
      <c r="C154" s="221" t="s">
        <v>5</v>
      </c>
      <c r="D154" s="221" t="s">
        <v>76</v>
      </c>
      <c r="E154">
        <v>2022.4</v>
      </c>
      <c r="F154">
        <v>113</v>
      </c>
      <c r="G154" s="66">
        <v>44713</v>
      </c>
      <c r="H154">
        <v>99750</v>
      </c>
      <c r="I154">
        <v>0</v>
      </c>
      <c r="J154" s="221" t="s">
        <v>31</v>
      </c>
      <c r="K154">
        <v>98695</v>
      </c>
      <c r="L154">
        <v>100805</v>
      </c>
      <c r="M154">
        <v>103230</v>
      </c>
      <c r="N154">
        <v>96.6</v>
      </c>
      <c r="O154" s="221" t="s">
        <v>27</v>
      </c>
      <c r="P154">
        <v>100489</v>
      </c>
      <c r="Q154">
        <v>0</v>
      </c>
      <c r="R154" s="92"/>
    </row>
    <row r="155" spans="1:18" x14ac:dyDescent="0.25">
      <c r="A155" s="91" t="str">
        <f t="shared" si="2"/>
        <v>QueenslandIn-training447131st revision</v>
      </c>
      <c r="B155" s="222">
        <v>154</v>
      </c>
      <c r="C155" s="221" t="s">
        <v>5</v>
      </c>
      <c r="D155" s="221" t="s">
        <v>76</v>
      </c>
      <c r="E155">
        <v>2022.4</v>
      </c>
      <c r="F155">
        <v>114</v>
      </c>
      <c r="G155" s="66">
        <v>44713</v>
      </c>
      <c r="H155">
        <v>103419</v>
      </c>
      <c r="I155">
        <v>0</v>
      </c>
      <c r="J155" s="221" t="s">
        <v>0</v>
      </c>
      <c r="K155">
        <v>103120</v>
      </c>
      <c r="L155">
        <v>103718</v>
      </c>
      <c r="M155">
        <v>103230</v>
      </c>
      <c r="N155">
        <v>100.2</v>
      </c>
      <c r="O155" s="221" t="s">
        <v>27</v>
      </c>
      <c r="P155">
        <v>103921</v>
      </c>
      <c r="Q155">
        <v>0</v>
      </c>
      <c r="R155" s="92"/>
    </row>
    <row r="156" spans="1:18" x14ac:dyDescent="0.25">
      <c r="A156" s="91" t="str">
        <f t="shared" si="2"/>
        <v>QueenslandIn-training44805Initial</v>
      </c>
      <c r="B156" s="222">
        <v>155</v>
      </c>
      <c r="C156" s="221" t="s">
        <v>5</v>
      </c>
      <c r="D156" s="221" t="s">
        <v>76</v>
      </c>
      <c r="E156">
        <v>2023.1</v>
      </c>
      <c r="F156">
        <v>114</v>
      </c>
      <c r="G156" s="66">
        <v>44805</v>
      </c>
      <c r="H156">
        <v>98626</v>
      </c>
      <c r="I156">
        <v>0</v>
      </c>
      <c r="J156" s="221" t="s">
        <v>31</v>
      </c>
      <c r="K156">
        <v>97925</v>
      </c>
      <c r="L156">
        <v>99327</v>
      </c>
      <c r="M156">
        <v>97704</v>
      </c>
      <c r="N156">
        <v>100.9</v>
      </c>
      <c r="O156" s="221" t="s">
        <v>27</v>
      </c>
      <c r="P156">
        <v>99565</v>
      </c>
      <c r="Q156">
        <v>0</v>
      </c>
      <c r="R156" s="92"/>
    </row>
    <row r="157" spans="1:18" x14ac:dyDescent="0.25">
      <c r="A157" s="91" t="str">
        <f t="shared" si="2"/>
        <v>QueenslandIn-training448051st revision</v>
      </c>
      <c r="B157" s="222">
        <v>156</v>
      </c>
      <c r="C157" s="221" t="s">
        <v>5</v>
      </c>
      <c r="D157" s="221" t="s">
        <v>76</v>
      </c>
      <c r="E157">
        <v>2023.1</v>
      </c>
      <c r="F157">
        <v>115</v>
      </c>
      <c r="G157" s="66">
        <v>44805</v>
      </c>
      <c r="H157">
        <v>98766</v>
      </c>
      <c r="I157">
        <v>0</v>
      </c>
      <c r="J157" s="221" t="s">
        <v>0</v>
      </c>
      <c r="K157">
        <v>98480</v>
      </c>
      <c r="L157">
        <v>99052</v>
      </c>
      <c r="M157">
        <v>97704</v>
      </c>
      <c r="N157">
        <v>101.1</v>
      </c>
      <c r="O157" s="221" t="s">
        <v>27</v>
      </c>
      <c r="P157">
        <v>99280</v>
      </c>
      <c r="Q157">
        <v>0</v>
      </c>
      <c r="R157" s="92"/>
    </row>
    <row r="158" spans="1:18" x14ac:dyDescent="0.25">
      <c r="A158" s="91" t="str">
        <f t="shared" si="2"/>
        <v>QueenslandIn-training44896Initial</v>
      </c>
      <c r="B158" s="222">
        <v>157</v>
      </c>
      <c r="C158" s="221" t="s">
        <v>5</v>
      </c>
      <c r="D158" s="221" t="s">
        <v>76</v>
      </c>
      <c r="E158">
        <v>2023.2</v>
      </c>
      <c r="F158">
        <v>115</v>
      </c>
      <c r="G158" s="66">
        <v>44896</v>
      </c>
      <c r="H158">
        <v>93453</v>
      </c>
      <c r="I158">
        <v>0</v>
      </c>
      <c r="J158" s="221" t="s">
        <v>31</v>
      </c>
      <c r="K158">
        <v>92728</v>
      </c>
      <c r="L158">
        <v>94178</v>
      </c>
      <c r="M158">
        <v>90597</v>
      </c>
      <c r="N158">
        <v>103.2</v>
      </c>
      <c r="O158" s="221" t="s">
        <v>27</v>
      </c>
      <c r="P158">
        <v>93974</v>
      </c>
      <c r="Q158">
        <v>0</v>
      </c>
      <c r="R158" s="92"/>
    </row>
    <row r="159" spans="1:18" x14ac:dyDescent="0.25">
      <c r="A159" s="91" t="str">
        <f t="shared" si="2"/>
        <v>QueenslandIn-training448961st revision</v>
      </c>
      <c r="B159" s="222">
        <v>158</v>
      </c>
      <c r="C159" s="221" t="s">
        <v>5</v>
      </c>
      <c r="D159" s="221" t="s">
        <v>76</v>
      </c>
      <c r="E159">
        <v>2023.2</v>
      </c>
      <c r="F159">
        <v>116</v>
      </c>
      <c r="G159" s="66">
        <v>44896</v>
      </c>
      <c r="H159">
        <v>92248</v>
      </c>
      <c r="I159">
        <v>0</v>
      </c>
      <c r="J159" s="221" t="s">
        <v>0</v>
      </c>
      <c r="K159">
        <v>91930</v>
      </c>
      <c r="L159">
        <v>92566</v>
      </c>
      <c r="M159">
        <v>90597</v>
      </c>
      <c r="N159">
        <v>101.8</v>
      </c>
      <c r="O159" s="221" t="s">
        <v>27</v>
      </c>
      <c r="P159">
        <v>92446</v>
      </c>
      <c r="Q159">
        <v>0</v>
      </c>
      <c r="R159" s="92"/>
    </row>
    <row r="160" spans="1:18" x14ac:dyDescent="0.25">
      <c r="A160" s="91" t="str">
        <f t="shared" si="2"/>
        <v>QueenslandIn-training44986Initial</v>
      </c>
      <c r="B160" s="222">
        <v>159</v>
      </c>
      <c r="C160" s="221" t="s">
        <v>5</v>
      </c>
      <c r="D160" s="221" t="s">
        <v>76</v>
      </c>
      <c r="E160">
        <v>2023.3</v>
      </c>
      <c r="F160">
        <v>116</v>
      </c>
      <c r="G160" s="66">
        <v>44986</v>
      </c>
      <c r="H160">
        <v>95689</v>
      </c>
      <c r="I160">
        <v>0</v>
      </c>
      <c r="J160" s="221" t="s">
        <v>31</v>
      </c>
      <c r="K160">
        <v>93819</v>
      </c>
      <c r="L160">
        <v>97559</v>
      </c>
      <c r="M160">
        <v>92913</v>
      </c>
      <c r="N160">
        <v>103</v>
      </c>
      <c r="O160" s="221" t="s">
        <v>27</v>
      </c>
      <c r="P160">
        <v>95399</v>
      </c>
      <c r="Q160">
        <v>0</v>
      </c>
      <c r="R160" s="92"/>
    </row>
    <row r="161" spans="1:18" x14ac:dyDescent="0.25">
      <c r="A161" s="91" t="str">
        <f t="shared" si="2"/>
        <v>QueenslandIn-training449861st revision</v>
      </c>
      <c r="B161" s="222">
        <v>160</v>
      </c>
      <c r="C161" s="221" t="s">
        <v>5</v>
      </c>
      <c r="D161" s="221" t="s">
        <v>76</v>
      </c>
      <c r="E161">
        <v>2023.3</v>
      </c>
      <c r="F161">
        <v>117</v>
      </c>
      <c r="G161" s="66">
        <v>44986</v>
      </c>
      <c r="H161">
        <v>94880</v>
      </c>
      <c r="I161">
        <v>0</v>
      </c>
      <c r="J161" s="221" t="s">
        <v>0</v>
      </c>
      <c r="K161">
        <v>94370</v>
      </c>
      <c r="L161">
        <v>95390</v>
      </c>
      <c r="M161">
        <v>92913</v>
      </c>
      <c r="N161">
        <v>102.1</v>
      </c>
      <c r="O161" s="221" t="s">
        <v>27</v>
      </c>
      <c r="P161">
        <v>94698</v>
      </c>
      <c r="Q161">
        <v>0</v>
      </c>
      <c r="R161" s="92"/>
    </row>
    <row r="162" spans="1:18" x14ac:dyDescent="0.25">
      <c r="A162" s="91" t="str">
        <f t="shared" si="2"/>
        <v>South AustraliaCancellations/withdrawals44713Initial</v>
      </c>
      <c r="B162" s="222">
        <v>161</v>
      </c>
      <c r="C162" s="221" t="s">
        <v>6</v>
      </c>
      <c r="D162" s="221" t="s">
        <v>73</v>
      </c>
      <c r="E162">
        <v>2022.4</v>
      </c>
      <c r="F162">
        <v>113</v>
      </c>
      <c r="G162" s="66">
        <v>44713</v>
      </c>
      <c r="H162">
        <v>1668</v>
      </c>
      <c r="I162">
        <v>0</v>
      </c>
      <c r="J162" s="221" t="s">
        <v>31</v>
      </c>
      <c r="K162">
        <v>1481</v>
      </c>
      <c r="L162">
        <v>1855</v>
      </c>
      <c r="M162">
        <v>1661</v>
      </c>
      <c r="N162">
        <v>100.4</v>
      </c>
      <c r="O162" s="221" t="s">
        <v>28</v>
      </c>
      <c r="P162">
        <v>1329</v>
      </c>
      <c r="Q162">
        <v>0</v>
      </c>
      <c r="R162" s="92"/>
    </row>
    <row r="163" spans="1:18" x14ac:dyDescent="0.25">
      <c r="A163" s="91" t="str">
        <f t="shared" si="2"/>
        <v>South AustraliaCancellations/withdrawals447131st revision</v>
      </c>
      <c r="B163" s="222">
        <v>162</v>
      </c>
      <c r="C163" s="221" t="s">
        <v>6</v>
      </c>
      <c r="D163" s="221" t="s">
        <v>73</v>
      </c>
      <c r="E163">
        <v>2022.4</v>
      </c>
      <c r="F163">
        <v>114</v>
      </c>
      <c r="G163" s="66">
        <v>44713</v>
      </c>
      <c r="H163">
        <v>1646</v>
      </c>
      <c r="I163">
        <v>0</v>
      </c>
      <c r="J163" s="221" t="s">
        <v>0</v>
      </c>
      <c r="K163">
        <v>1563</v>
      </c>
      <c r="L163">
        <v>1729</v>
      </c>
      <c r="M163">
        <v>1661</v>
      </c>
      <c r="N163">
        <v>99.1</v>
      </c>
      <c r="O163" s="221" t="s">
        <v>28</v>
      </c>
      <c r="P163">
        <v>1462</v>
      </c>
      <c r="Q163">
        <v>0</v>
      </c>
      <c r="R163" s="92"/>
    </row>
    <row r="164" spans="1:18" x14ac:dyDescent="0.25">
      <c r="A164" s="91" t="str">
        <f t="shared" si="2"/>
        <v>South AustraliaCancellations/withdrawals44805Initial</v>
      </c>
      <c r="B164" s="222">
        <v>163</v>
      </c>
      <c r="C164" s="221" t="s">
        <v>6</v>
      </c>
      <c r="D164" s="221" t="s">
        <v>73</v>
      </c>
      <c r="E164">
        <v>2023.1</v>
      </c>
      <c r="F164">
        <v>114</v>
      </c>
      <c r="G164" s="66">
        <v>44805</v>
      </c>
      <c r="H164">
        <v>1714</v>
      </c>
      <c r="I164">
        <v>0</v>
      </c>
      <c r="J164" s="221" t="s">
        <v>31</v>
      </c>
      <c r="K164">
        <v>1532</v>
      </c>
      <c r="L164">
        <v>1896</v>
      </c>
      <c r="M164">
        <v>1721</v>
      </c>
      <c r="N164">
        <v>99.6</v>
      </c>
      <c r="O164" s="221" t="s">
        <v>28</v>
      </c>
      <c r="P164">
        <v>1375</v>
      </c>
      <c r="Q164">
        <v>0</v>
      </c>
      <c r="R164" s="92"/>
    </row>
    <row r="165" spans="1:18" x14ac:dyDescent="0.25">
      <c r="A165" s="91" t="str">
        <f t="shared" si="2"/>
        <v>South AustraliaCancellations/withdrawals448051st revision</v>
      </c>
      <c r="B165" s="222">
        <v>164</v>
      </c>
      <c r="C165" s="221" t="s">
        <v>6</v>
      </c>
      <c r="D165" s="221" t="s">
        <v>73</v>
      </c>
      <c r="E165">
        <v>2023.1</v>
      </c>
      <c r="F165">
        <v>115</v>
      </c>
      <c r="G165" s="66">
        <v>44805</v>
      </c>
      <c r="H165">
        <v>1686</v>
      </c>
      <c r="I165">
        <v>0</v>
      </c>
      <c r="J165" s="221" t="s">
        <v>0</v>
      </c>
      <c r="K165">
        <v>1595</v>
      </c>
      <c r="L165">
        <v>1777</v>
      </c>
      <c r="M165">
        <v>1721</v>
      </c>
      <c r="N165">
        <v>98</v>
      </c>
      <c r="O165" s="221" t="s">
        <v>28</v>
      </c>
      <c r="P165">
        <v>1496</v>
      </c>
      <c r="Q165">
        <v>0</v>
      </c>
      <c r="R165" s="92"/>
    </row>
    <row r="166" spans="1:18" x14ac:dyDescent="0.25">
      <c r="A166" s="91" t="str">
        <f t="shared" si="2"/>
        <v>South AustraliaCancellations/withdrawals44896Initial</v>
      </c>
      <c r="B166" s="222">
        <v>165</v>
      </c>
      <c r="C166" s="221" t="s">
        <v>6</v>
      </c>
      <c r="D166" s="221" t="s">
        <v>73</v>
      </c>
      <c r="E166">
        <v>2023.2</v>
      </c>
      <c r="F166">
        <v>115</v>
      </c>
      <c r="G166" s="66">
        <v>44896</v>
      </c>
      <c r="H166">
        <v>1651</v>
      </c>
      <c r="I166">
        <v>0</v>
      </c>
      <c r="J166" s="221" t="s">
        <v>31</v>
      </c>
      <c r="K166">
        <v>1457</v>
      </c>
      <c r="L166">
        <v>1845</v>
      </c>
      <c r="M166">
        <v>1737</v>
      </c>
      <c r="N166">
        <v>95</v>
      </c>
      <c r="O166" s="221" t="s">
        <v>28</v>
      </c>
      <c r="P166">
        <v>1311</v>
      </c>
      <c r="Q166">
        <v>0</v>
      </c>
      <c r="R166" s="92"/>
    </row>
    <row r="167" spans="1:18" x14ac:dyDescent="0.25">
      <c r="A167" s="91" t="str">
        <f t="shared" si="2"/>
        <v>South AustraliaCancellations/withdrawals448961st revision</v>
      </c>
      <c r="B167" s="222">
        <v>166</v>
      </c>
      <c r="C167" s="221" t="s">
        <v>6</v>
      </c>
      <c r="D167" s="221" t="s">
        <v>73</v>
      </c>
      <c r="E167">
        <v>2023.2</v>
      </c>
      <c r="F167">
        <v>116</v>
      </c>
      <c r="G167" s="66">
        <v>44896</v>
      </c>
      <c r="H167">
        <v>1707</v>
      </c>
      <c r="I167">
        <v>0</v>
      </c>
      <c r="J167" s="221" t="s">
        <v>0</v>
      </c>
      <c r="K167">
        <v>1623</v>
      </c>
      <c r="L167">
        <v>1791</v>
      </c>
      <c r="M167">
        <v>1737</v>
      </c>
      <c r="N167">
        <v>98.3</v>
      </c>
      <c r="O167" s="221" t="s">
        <v>28</v>
      </c>
      <c r="P167">
        <v>1507</v>
      </c>
      <c r="Q167">
        <v>0</v>
      </c>
      <c r="R167" s="92"/>
    </row>
    <row r="168" spans="1:18" x14ac:dyDescent="0.25">
      <c r="A168" s="91" t="str">
        <f t="shared" si="2"/>
        <v>South AustraliaCancellations/withdrawals44986Initial</v>
      </c>
      <c r="B168" s="222">
        <v>167</v>
      </c>
      <c r="C168" s="221" t="s">
        <v>6</v>
      </c>
      <c r="D168" s="221" t="s">
        <v>73</v>
      </c>
      <c r="E168">
        <v>2023.3</v>
      </c>
      <c r="F168">
        <v>116</v>
      </c>
      <c r="G168" s="66">
        <v>44986</v>
      </c>
      <c r="H168">
        <v>1776</v>
      </c>
      <c r="I168">
        <v>0</v>
      </c>
      <c r="J168" s="221" t="s">
        <v>31</v>
      </c>
      <c r="K168">
        <v>1574</v>
      </c>
      <c r="L168">
        <v>1978</v>
      </c>
      <c r="M168">
        <v>1718</v>
      </c>
      <c r="N168">
        <v>103.4</v>
      </c>
      <c r="O168" s="221" t="s">
        <v>28</v>
      </c>
      <c r="P168">
        <v>1403</v>
      </c>
      <c r="Q168">
        <v>0</v>
      </c>
      <c r="R168" s="92"/>
    </row>
    <row r="169" spans="1:18" x14ac:dyDescent="0.25">
      <c r="A169" s="91" t="str">
        <f t="shared" si="2"/>
        <v>South AustraliaCancellations/withdrawals449861st revision</v>
      </c>
      <c r="B169" s="222">
        <v>168</v>
      </c>
      <c r="C169" s="221" t="s">
        <v>6</v>
      </c>
      <c r="D169" s="221" t="s">
        <v>73</v>
      </c>
      <c r="E169">
        <v>2023.3</v>
      </c>
      <c r="F169">
        <v>117</v>
      </c>
      <c r="G169" s="66">
        <v>44986</v>
      </c>
      <c r="H169">
        <v>1763</v>
      </c>
      <c r="I169">
        <v>0</v>
      </c>
      <c r="J169" s="221" t="s">
        <v>0</v>
      </c>
      <c r="K169">
        <v>1681</v>
      </c>
      <c r="L169">
        <v>1845</v>
      </c>
      <c r="M169">
        <v>1718</v>
      </c>
      <c r="N169">
        <v>102.6</v>
      </c>
      <c r="O169" s="221" t="s">
        <v>28</v>
      </c>
      <c r="P169">
        <v>1555</v>
      </c>
      <c r="Q169">
        <v>0</v>
      </c>
      <c r="R169" s="92"/>
    </row>
    <row r="170" spans="1:18" x14ac:dyDescent="0.25">
      <c r="A170" s="91" t="str">
        <f t="shared" si="2"/>
        <v>South AustraliaCommencements45078Initial</v>
      </c>
      <c r="B170" s="222">
        <v>169</v>
      </c>
      <c r="C170" s="221" t="s">
        <v>6</v>
      </c>
      <c r="D170" s="221" t="s">
        <v>74</v>
      </c>
      <c r="E170">
        <v>2023.4</v>
      </c>
      <c r="F170">
        <v>117</v>
      </c>
      <c r="G170" s="66">
        <v>45078</v>
      </c>
      <c r="H170">
        <v>2226</v>
      </c>
      <c r="I170">
        <v>2334</v>
      </c>
      <c r="J170" s="221" t="s">
        <v>31</v>
      </c>
      <c r="K170">
        <v>1447</v>
      </c>
      <c r="L170">
        <v>3005</v>
      </c>
      <c r="M170">
        <v>2088</v>
      </c>
      <c r="N170">
        <v>106.6</v>
      </c>
      <c r="O170" s="221" t="s">
        <v>28</v>
      </c>
      <c r="P170">
        <v>2055</v>
      </c>
      <c r="Q170">
        <v>111.8</v>
      </c>
      <c r="R170" s="92"/>
    </row>
    <row r="171" spans="1:18" x14ac:dyDescent="0.25">
      <c r="A171" s="91" t="str">
        <f t="shared" si="2"/>
        <v>South AustraliaCommencements450781st revision</v>
      </c>
      <c r="B171" s="222">
        <v>170</v>
      </c>
      <c r="C171" s="221" t="s">
        <v>6</v>
      </c>
      <c r="D171" s="221" t="s">
        <v>74</v>
      </c>
      <c r="E171">
        <v>2023.4</v>
      </c>
      <c r="F171">
        <v>118</v>
      </c>
      <c r="G171" s="66">
        <v>45078</v>
      </c>
      <c r="H171">
        <v>2119</v>
      </c>
      <c r="I171">
        <v>0</v>
      </c>
      <c r="J171" s="221" t="s">
        <v>0</v>
      </c>
      <c r="K171">
        <v>2085</v>
      </c>
      <c r="L171">
        <v>2153</v>
      </c>
      <c r="M171">
        <v>2088</v>
      </c>
      <c r="N171">
        <v>101.5</v>
      </c>
      <c r="O171" s="221" t="s">
        <v>28</v>
      </c>
      <c r="P171">
        <v>2085</v>
      </c>
      <c r="Q171">
        <v>0</v>
      </c>
      <c r="R171" s="92"/>
    </row>
    <row r="172" spans="1:18" x14ac:dyDescent="0.25">
      <c r="A172" s="91" t="str">
        <f t="shared" si="2"/>
        <v>South AustraliaCommencements45170Initial</v>
      </c>
      <c r="B172" s="222">
        <v>171</v>
      </c>
      <c r="C172" s="221" t="s">
        <v>6</v>
      </c>
      <c r="D172" s="221" t="s">
        <v>74</v>
      </c>
      <c r="E172">
        <v>2024.1</v>
      </c>
      <c r="F172">
        <v>118</v>
      </c>
      <c r="G172" s="66">
        <v>45170</v>
      </c>
      <c r="H172">
        <v>1999</v>
      </c>
      <c r="I172">
        <v>2095</v>
      </c>
      <c r="J172" s="221" t="s">
        <v>31</v>
      </c>
      <c r="K172">
        <v>1309</v>
      </c>
      <c r="L172">
        <v>2689</v>
      </c>
      <c r="M172">
        <v>1882</v>
      </c>
      <c r="N172">
        <v>106.2</v>
      </c>
      <c r="O172" s="221" t="s">
        <v>28</v>
      </c>
      <c r="P172">
        <v>1842</v>
      </c>
      <c r="Q172">
        <v>111.3</v>
      </c>
      <c r="R172" s="92"/>
    </row>
    <row r="173" spans="1:18" x14ac:dyDescent="0.25">
      <c r="A173" s="91" t="str">
        <f t="shared" si="2"/>
        <v>South AustraliaCommencements451701st revision</v>
      </c>
      <c r="B173" s="222">
        <v>172</v>
      </c>
      <c r="C173" s="221" t="s">
        <v>6</v>
      </c>
      <c r="D173" s="221" t="s">
        <v>74</v>
      </c>
      <c r="E173">
        <v>2024.1</v>
      </c>
      <c r="F173">
        <v>119</v>
      </c>
      <c r="G173" s="66">
        <v>45170</v>
      </c>
      <c r="H173">
        <v>1904</v>
      </c>
      <c r="I173">
        <v>0</v>
      </c>
      <c r="J173" s="221" t="s">
        <v>0</v>
      </c>
      <c r="K173">
        <v>1870</v>
      </c>
      <c r="L173">
        <v>1938</v>
      </c>
      <c r="M173">
        <v>1882</v>
      </c>
      <c r="N173">
        <v>101.2</v>
      </c>
      <c r="O173" s="221" t="s">
        <v>28</v>
      </c>
      <c r="P173">
        <v>1878</v>
      </c>
      <c r="Q173">
        <v>0</v>
      </c>
      <c r="R173" s="92"/>
    </row>
    <row r="174" spans="1:18" x14ac:dyDescent="0.25">
      <c r="A174" s="91" t="str">
        <f t="shared" si="2"/>
        <v>South AustraliaCommencements45261Initial</v>
      </c>
      <c r="B174" s="222">
        <v>173</v>
      </c>
      <c r="C174" s="221" t="s">
        <v>6</v>
      </c>
      <c r="D174" s="221" t="s">
        <v>74</v>
      </c>
      <c r="E174">
        <v>2024.2</v>
      </c>
      <c r="F174">
        <v>119</v>
      </c>
      <c r="G174" s="66">
        <v>45261</v>
      </c>
      <c r="H174">
        <v>1983</v>
      </c>
      <c r="I174">
        <v>2081</v>
      </c>
      <c r="J174" s="221" t="s">
        <v>31</v>
      </c>
      <c r="K174">
        <v>1274</v>
      </c>
      <c r="L174">
        <v>2692</v>
      </c>
      <c r="M174">
        <v>1914</v>
      </c>
      <c r="N174">
        <v>103.6</v>
      </c>
      <c r="O174" s="221" t="s">
        <v>28</v>
      </c>
      <c r="P174">
        <v>1844</v>
      </c>
      <c r="Q174">
        <v>108.7</v>
      </c>
      <c r="R174" s="92"/>
    </row>
    <row r="175" spans="1:18" x14ac:dyDescent="0.25">
      <c r="A175" s="91" t="str">
        <f t="shared" si="2"/>
        <v>South AustraliaCommencements452611st revision</v>
      </c>
      <c r="B175" s="222">
        <v>174</v>
      </c>
      <c r="C175" s="221" t="s">
        <v>6</v>
      </c>
      <c r="D175" s="221" t="s">
        <v>74</v>
      </c>
      <c r="E175">
        <v>2024.2</v>
      </c>
      <c r="F175">
        <v>120</v>
      </c>
      <c r="G175" s="66">
        <v>45261</v>
      </c>
      <c r="H175">
        <v>1932</v>
      </c>
      <c r="I175">
        <v>0</v>
      </c>
      <c r="J175" s="221" t="s">
        <v>0</v>
      </c>
      <c r="K175">
        <v>1894</v>
      </c>
      <c r="L175">
        <v>1970</v>
      </c>
      <c r="M175">
        <v>1914</v>
      </c>
      <c r="N175">
        <v>100.9</v>
      </c>
      <c r="O175" s="221" t="s">
        <v>28</v>
      </c>
      <c r="P175">
        <v>1909</v>
      </c>
      <c r="Q175">
        <v>0</v>
      </c>
      <c r="R175" s="92"/>
    </row>
    <row r="176" spans="1:18" x14ac:dyDescent="0.25">
      <c r="A176" s="91" t="str">
        <f t="shared" si="2"/>
        <v>South AustraliaCommencements45352Initial</v>
      </c>
      <c r="B176" s="222">
        <v>175</v>
      </c>
      <c r="C176" s="221" t="s">
        <v>6</v>
      </c>
      <c r="D176" s="221" t="s">
        <v>74</v>
      </c>
      <c r="E176">
        <v>2024.3</v>
      </c>
      <c r="F176">
        <v>120</v>
      </c>
      <c r="G176" s="66">
        <v>45352</v>
      </c>
      <c r="H176">
        <v>3297</v>
      </c>
      <c r="I176">
        <v>3461</v>
      </c>
      <c r="J176" s="221" t="s">
        <v>31</v>
      </c>
      <c r="K176">
        <v>2103</v>
      </c>
      <c r="L176">
        <v>4491</v>
      </c>
      <c r="M176">
        <v>3153</v>
      </c>
      <c r="N176">
        <v>104.6</v>
      </c>
      <c r="O176" s="221" t="s">
        <v>28</v>
      </c>
      <c r="P176">
        <v>3081</v>
      </c>
      <c r="Q176">
        <v>109.8</v>
      </c>
      <c r="R176" s="92"/>
    </row>
    <row r="177" spans="1:18" x14ac:dyDescent="0.25">
      <c r="A177" s="91" t="str">
        <f t="shared" si="2"/>
        <v>South AustraliaCommencements453521st revision</v>
      </c>
      <c r="B177" s="222">
        <v>176</v>
      </c>
      <c r="C177" s="221" t="s">
        <v>6</v>
      </c>
      <c r="D177" s="221" t="s">
        <v>74</v>
      </c>
      <c r="E177">
        <v>2024.3</v>
      </c>
      <c r="F177">
        <v>121</v>
      </c>
      <c r="G177" s="66">
        <v>45352</v>
      </c>
      <c r="H177">
        <v>3172</v>
      </c>
      <c r="I177">
        <v>0</v>
      </c>
      <c r="J177" s="221" t="s">
        <v>0</v>
      </c>
      <c r="K177">
        <v>3103</v>
      </c>
      <c r="L177">
        <v>3241</v>
      </c>
      <c r="M177">
        <v>3153</v>
      </c>
      <c r="N177">
        <v>100.6</v>
      </c>
      <c r="O177" s="221" t="s">
        <v>28</v>
      </c>
      <c r="P177">
        <v>3139</v>
      </c>
      <c r="Q177">
        <v>0</v>
      </c>
      <c r="R177" s="92"/>
    </row>
    <row r="178" spans="1:18" x14ac:dyDescent="0.25">
      <c r="A178" s="91" t="str">
        <f t="shared" si="2"/>
        <v>South AustraliaCompletions45078Initial</v>
      </c>
      <c r="B178" s="222">
        <v>177</v>
      </c>
      <c r="C178" s="221" t="s">
        <v>6</v>
      </c>
      <c r="D178" s="221" t="s">
        <v>75</v>
      </c>
      <c r="E178">
        <v>2023.4</v>
      </c>
      <c r="F178">
        <v>117</v>
      </c>
      <c r="G178" s="66">
        <v>45078</v>
      </c>
      <c r="H178">
        <v>1545</v>
      </c>
      <c r="I178">
        <v>0</v>
      </c>
      <c r="J178" s="221" t="s">
        <v>31</v>
      </c>
      <c r="K178">
        <v>1441</v>
      </c>
      <c r="L178">
        <v>1649</v>
      </c>
      <c r="M178">
        <v>1551</v>
      </c>
      <c r="N178">
        <v>99.6</v>
      </c>
      <c r="O178" s="221" t="s">
        <v>28</v>
      </c>
      <c r="P178">
        <v>1332</v>
      </c>
      <c r="Q178">
        <v>0</v>
      </c>
      <c r="R178" s="92"/>
    </row>
    <row r="179" spans="1:18" x14ac:dyDescent="0.25">
      <c r="A179" s="91" t="str">
        <f t="shared" si="2"/>
        <v>South AustraliaCompletions450781st revision</v>
      </c>
      <c r="B179" s="222">
        <v>178</v>
      </c>
      <c r="C179" s="221" t="s">
        <v>6</v>
      </c>
      <c r="D179" s="221" t="s">
        <v>75</v>
      </c>
      <c r="E179">
        <v>2023.4</v>
      </c>
      <c r="F179">
        <v>118</v>
      </c>
      <c r="G179" s="66">
        <v>45078</v>
      </c>
      <c r="H179">
        <v>1576</v>
      </c>
      <c r="I179">
        <v>0</v>
      </c>
      <c r="J179" s="221" t="s">
        <v>0</v>
      </c>
      <c r="K179">
        <v>1519</v>
      </c>
      <c r="L179">
        <v>1633</v>
      </c>
      <c r="M179">
        <v>1551</v>
      </c>
      <c r="N179">
        <v>101.6</v>
      </c>
      <c r="O179" s="221" t="s">
        <v>28</v>
      </c>
      <c r="P179">
        <v>1464</v>
      </c>
      <c r="Q179">
        <v>0</v>
      </c>
      <c r="R179" s="92"/>
    </row>
    <row r="180" spans="1:18" x14ac:dyDescent="0.25">
      <c r="A180" s="91" t="str">
        <f t="shared" si="2"/>
        <v>South AustraliaCompletions45170Initial</v>
      </c>
      <c r="B180" s="222">
        <v>179</v>
      </c>
      <c r="C180" s="221" t="s">
        <v>6</v>
      </c>
      <c r="D180" s="221" t="s">
        <v>75</v>
      </c>
      <c r="E180">
        <v>2024.1</v>
      </c>
      <c r="F180">
        <v>118</v>
      </c>
      <c r="G180" s="66">
        <v>45170</v>
      </c>
      <c r="H180">
        <v>1628</v>
      </c>
      <c r="I180">
        <v>0</v>
      </c>
      <c r="J180" s="221" t="s">
        <v>31</v>
      </c>
      <c r="K180">
        <v>1518</v>
      </c>
      <c r="L180">
        <v>1738</v>
      </c>
      <c r="M180">
        <v>1668</v>
      </c>
      <c r="N180">
        <v>97.6</v>
      </c>
      <c r="O180" s="221" t="s">
        <v>28</v>
      </c>
      <c r="P180">
        <v>1406</v>
      </c>
      <c r="Q180">
        <v>0</v>
      </c>
      <c r="R180" s="92"/>
    </row>
    <row r="181" spans="1:18" x14ac:dyDescent="0.25">
      <c r="A181" s="91" t="str">
        <f t="shared" si="2"/>
        <v>South AustraliaCompletions451701st revision</v>
      </c>
      <c r="B181" s="222">
        <v>180</v>
      </c>
      <c r="C181" s="221" t="s">
        <v>6</v>
      </c>
      <c r="D181" s="221" t="s">
        <v>75</v>
      </c>
      <c r="E181">
        <v>2024.1</v>
      </c>
      <c r="F181">
        <v>119</v>
      </c>
      <c r="G181" s="66">
        <v>45170</v>
      </c>
      <c r="H181">
        <v>1676</v>
      </c>
      <c r="I181">
        <v>0</v>
      </c>
      <c r="J181" s="221" t="s">
        <v>0</v>
      </c>
      <c r="K181">
        <v>1609</v>
      </c>
      <c r="L181">
        <v>1743</v>
      </c>
      <c r="M181">
        <v>1668</v>
      </c>
      <c r="N181">
        <v>100.5</v>
      </c>
      <c r="O181" s="221" t="s">
        <v>28</v>
      </c>
      <c r="P181">
        <v>1551</v>
      </c>
      <c r="Q181">
        <v>0</v>
      </c>
      <c r="R181" s="92"/>
    </row>
    <row r="182" spans="1:18" x14ac:dyDescent="0.25">
      <c r="A182" s="91" t="str">
        <f t="shared" si="2"/>
        <v>South AustraliaCompletions45261Initial</v>
      </c>
      <c r="B182" s="222">
        <v>181</v>
      </c>
      <c r="C182" s="221" t="s">
        <v>6</v>
      </c>
      <c r="D182" s="221" t="s">
        <v>75</v>
      </c>
      <c r="E182">
        <v>2024.2</v>
      </c>
      <c r="F182">
        <v>119</v>
      </c>
      <c r="G182" s="66">
        <v>45261</v>
      </c>
      <c r="H182">
        <v>2236</v>
      </c>
      <c r="I182">
        <v>0</v>
      </c>
      <c r="J182" s="221" t="s">
        <v>31</v>
      </c>
      <c r="K182">
        <v>2087</v>
      </c>
      <c r="L182">
        <v>2385</v>
      </c>
      <c r="M182">
        <v>2198</v>
      </c>
      <c r="N182">
        <v>101.7</v>
      </c>
      <c r="O182" s="221" t="s">
        <v>28</v>
      </c>
      <c r="P182">
        <v>1928</v>
      </c>
      <c r="Q182">
        <v>0</v>
      </c>
      <c r="R182" s="92"/>
    </row>
    <row r="183" spans="1:18" x14ac:dyDescent="0.25">
      <c r="A183" s="91" t="str">
        <f t="shared" si="2"/>
        <v>South AustraliaCompletions452611st revision</v>
      </c>
      <c r="B183" s="222">
        <v>182</v>
      </c>
      <c r="C183" s="221" t="s">
        <v>6</v>
      </c>
      <c r="D183" s="221" t="s">
        <v>75</v>
      </c>
      <c r="E183">
        <v>2024.2</v>
      </c>
      <c r="F183">
        <v>120</v>
      </c>
      <c r="G183" s="66">
        <v>45261</v>
      </c>
      <c r="H183">
        <v>2285</v>
      </c>
      <c r="I183">
        <v>0</v>
      </c>
      <c r="J183" s="221" t="s">
        <v>0</v>
      </c>
      <c r="K183">
        <v>2185</v>
      </c>
      <c r="L183">
        <v>2385</v>
      </c>
      <c r="M183">
        <v>2198</v>
      </c>
      <c r="N183">
        <v>104</v>
      </c>
      <c r="O183" s="221" t="s">
        <v>28</v>
      </c>
      <c r="P183">
        <v>2107</v>
      </c>
      <c r="Q183">
        <v>0</v>
      </c>
      <c r="R183" s="92"/>
    </row>
    <row r="184" spans="1:18" x14ac:dyDescent="0.25">
      <c r="A184" s="91" t="str">
        <f t="shared" si="2"/>
        <v>South AustraliaCompletions45352Initial</v>
      </c>
      <c r="B184" s="222">
        <v>183</v>
      </c>
      <c r="C184" s="221" t="s">
        <v>6</v>
      </c>
      <c r="D184" s="221" t="s">
        <v>75</v>
      </c>
      <c r="E184">
        <v>2024.3</v>
      </c>
      <c r="F184">
        <v>120</v>
      </c>
      <c r="G184" s="66">
        <v>45352</v>
      </c>
      <c r="H184">
        <v>1721</v>
      </c>
      <c r="I184">
        <v>0</v>
      </c>
      <c r="J184" s="221" t="s">
        <v>31</v>
      </c>
      <c r="K184">
        <v>1605</v>
      </c>
      <c r="L184">
        <v>1837</v>
      </c>
      <c r="M184">
        <v>1573</v>
      </c>
      <c r="N184">
        <v>109.4</v>
      </c>
      <c r="O184" s="221" t="s">
        <v>27</v>
      </c>
      <c r="P184">
        <v>1473</v>
      </c>
      <c r="Q184">
        <v>0</v>
      </c>
      <c r="R184" s="92"/>
    </row>
    <row r="185" spans="1:18" x14ac:dyDescent="0.25">
      <c r="A185" s="91" t="str">
        <f t="shared" si="2"/>
        <v>South AustraliaCompletions453521st revision</v>
      </c>
      <c r="B185" s="222">
        <v>184</v>
      </c>
      <c r="C185" s="221" t="s">
        <v>6</v>
      </c>
      <c r="D185" s="221" t="s">
        <v>75</v>
      </c>
      <c r="E185">
        <v>2024.3</v>
      </c>
      <c r="F185">
        <v>121</v>
      </c>
      <c r="G185" s="66">
        <v>45352</v>
      </c>
      <c r="H185">
        <v>1663</v>
      </c>
      <c r="I185">
        <v>0</v>
      </c>
      <c r="J185" s="221" t="s">
        <v>0</v>
      </c>
      <c r="K185">
        <v>1593</v>
      </c>
      <c r="L185">
        <v>1733</v>
      </c>
      <c r="M185">
        <v>1573</v>
      </c>
      <c r="N185">
        <v>105.7</v>
      </c>
      <c r="O185" s="221" t="s">
        <v>27</v>
      </c>
      <c r="P185">
        <v>1528</v>
      </c>
      <c r="Q185">
        <v>0</v>
      </c>
      <c r="R185" s="92"/>
    </row>
    <row r="186" spans="1:18" x14ac:dyDescent="0.25">
      <c r="A186" s="91" t="str">
        <f t="shared" si="2"/>
        <v>South AustraliaIn-training44713Initial</v>
      </c>
      <c r="B186" s="222">
        <v>185</v>
      </c>
      <c r="C186" s="221" t="s">
        <v>6</v>
      </c>
      <c r="D186" s="221" t="s">
        <v>76</v>
      </c>
      <c r="E186">
        <v>2022.4</v>
      </c>
      <c r="F186">
        <v>113</v>
      </c>
      <c r="G186" s="66">
        <v>44713</v>
      </c>
      <c r="H186">
        <v>31675</v>
      </c>
      <c r="I186">
        <v>0</v>
      </c>
      <c r="J186" s="221" t="s">
        <v>31</v>
      </c>
      <c r="K186">
        <v>31143</v>
      </c>
      <c r="L186">
        <v>32207</v>
      </c>
      <c r="M186">
        <v>31823</v>
      </c>
      <c r="N186">
        <v>99.5</v>
      </c>
      <c r="O186" s="221" t="s">
        <v>28</v>
      </c>
      <c r="P186">
        <v>32034</v>
      </c>
      <c r="Q186">
        <v>0</v>
      </c>
      <c r="R186" s="92"/>
    </row>
    <row r="187" spans="1:18" x14ac:dyDescent="0.25">
      <c r="A187" s="91" t="str">
        <f t="shared" si="2"/>
        <v>South AustraliaIn-training447131st revision</v>
      </c>
      <c r="B187" s="222">
        <v>186</v>
      </c>
      <c r="C187" s="221" t="s">
        <v>6</v>
      </c>
      <c r="D187" s="221" t="s">
        <v>76</v>
      </c>
      <c r="E187">
        <v>2022.4</v>
      </c>
      <c r="F187">
        <v>114</v>
      </c>
      <c r="G187" s="66">
        <v>44713</v>
      </c>
      <c r="H187">
        <v>32254</v>
      </c>
      <c r="I187">
        <v>0</v>
      </c>
      <c r="J187" s="221" t="s">
        <v>0</v>
      </c>
      <c r="K187">
        <v>32033</v>
      </c>
      <c r="L187">
        <v>32475</v>
      </c>
      <c r="M187">
        <v>31823</v>
      </c>
      <c r="N187">
        <v>101.4</v>
      </c>
      <c r="O187" s="221" t="s">
        <v>28</v>
      </c>
      <c r="P187">
        <v>32448</v>
      </c>
      <c r="Q187">
        <v>0</v>
      </c>
      <c r="R187" s="92"/>
    </row>
    <row r="188" spans="1:18" x14ac:dyDescent="0.25">
      <c r="A188" s="91" t="str">
        <f t="shared" si="2"/>
        <v>South AustraliaIn-training44805Initial</v>
      </c>
      <c r="B188" s="222">
        <v>187</v>
      </c>
      <c r="C188" s="221" t="s">
        <v>6</v>
      </c>
      <c r="D188" s="221" t="s">
        <v>76</v>
      </c>
      <c r="E188">
        <v>2023.1</v>
      </c>
      <c r="F188">
        <v>114</v>
      </c>
      <c r="G188" s="66">
        <v>44805</v>
      </c>
      <c r="H188">
        <v>30659</v>
      </c>
      <c r="I188">
        <v>0</v>
      </c>
      <c r="J188" s="221" t="s">
        <v>31</v>
      </c>
      <c r="K188">
        <v>30309</v>
      </c>
      <c r="L188">
        <v>31009</v>
      </c>
      <c r="M188">
        <v>30150</v>
      </c>
      <c r="N188">
        <v>101.7</v>
      </c>
      <c r="O188" s="221" t="s">
        <v>27</v>
      </c>
      <c r="P188">
        <v>31143</v>
      </c>
      <c r="Q188">
        <v>0</v>
      </c>
      <c r="R188" s="92"/>
    </row>
    <row r="189" spans="1:18" x14ac:dyDescent="0.25">
      <c r="A189" s="91" t="str">
        <f t="shared" si="2"/>
        <v>South AustraliaIn-training448051st revision</v>
      </c>
      <c r="B189" s="222">
        <v>188</v>
      </c>
      <c r="C189" s="221" t="s">
        <v>6</v>
      </c>
      <c r="D189" s="221" t="s">
        <v>76</v>
      </c>
      <c r="E189">
        <v>2023.1</v>
      </c>
      <c r="F189">
        <v>115</v>
      </c>
      <c r="G189" s="66">
        <v>44805</v>
      </c>
      <c r="H189">
        <v>30779</v>
      </c>
      <c r="I189">
        <v>0</v>
      </c>
      <c r="J189" s="221" t="s">
        <v>0</v>
      </c>
      <c r="K189">
        <v>30572</v>
      </c>
      <c r="L189">
        <v>30986</v>
      </c>
      <c r="M189">
        <v>30150</v>
      </c>
      <c r="N189">
        <v>102.1</v>
      </c>
      <c r="O189" s="221" t="s">
        <v>27</v>
      </c>
      <c r="P189">
        <v>30978</v>
      </c>
      <c r="Q189">
        <v>0</v>
      </c>
      <c r="R189" s="92"/>
    </row>
    <row r="190" spans="1:18" x14ac:dyDescent="0.25">
      <c r="A190" s="91" t="str">
        <f t="shared" si="2"/>
        <v>South AustraliaIn-training44896Initial</v>
      </c>
      <c r="B190" s="222">
        <v>189</v>
      </c>
      <c r="C190" s="221" t="s">
        <v>6</v>
      </c>
      <c r="D190" s="221" t="s">
        <v>76</v>
      </c>
      <c r="E190">
        <v>2023.2</v>
      </c>
      <c r="F190">
        <v>115</v>
      </c>
      <c r="G190" s="66">
        <v>44896</v>
      </c>
      <c r="H190">
        <v>29380</v>
      </c>
      <c r="I190">
        <v>0</v>
      </c>
      <c r="J190" s="221" t="s">
        <v>31</v>
      </c>
      <c r="K190">
        <v>28992</v>
      </c>
      <c r="L190">
        <v>29768</v>
      </c>
      <c r="M190">
        <v>28140</v>
      </c>
      <c r="N190">
        <v>104.4</v>
      </c>
      <c r="O190" s="221" t="s">
        <v>27</v>
      </c>
      <c r="P190">
        <v>29655</v>
      </c>
      <c r="Q190">
        <v>0</v>
      </c>
      <c r="R190" s="92"/>
    </row>
    <row r="191" spans="1:18" x14ac:dyDescent="0.25">
      <c r="A191" s="91" t="str">
        <f t="shared" si="2"/>
        <v>South AustraliaIn-training448961st revision</v>
      </c>
      <c r="B191" s="222">
        <v>190</v>
      </c>
      <c r="C191" s="221" t="s">
        <v>6</v>
      </c>
      <c r="D191" s="221" t="s">
        <v>76</v>
      </c>
      <c r="E191">
        <v>2023.2</v>
      </c>
      <c r="F191">
        <v>116</v>
      </c>
      <c r="G191" s="66">
        <v>44896</v>
      </c>
      <c r="H191">
        <v>29138</v>
      </c>
      <c r="I191">
        <v>0</v>
      </c>
      <c r="J191" s="221" t="s">
        <v>0</v>
      </c>
      <c r="K191">
        <v>28943</v>
      </c>
      <c r="L191">
        <v>29333</v>
      </c>
      <c r="M191">
        <v>28140</v>
      </c>
      <c r="N191">
        <v>103.5</v>
      </c>
      <c r="O191" s="221" t="s">
        <v>27</v>
      </c>
      <c r="P191">
        <v>29172</v>
      </c>
      <c r="Q191">
        <v>0</v>
      </c>
      <c r="R191" s="92"/>
    </row>
    <row r="192" spans="1:18" x14ac:dyDescent="0.25">
      <c r="A192" s="91" t="str">
        <f t="shared" si="2"/>
        <v>South AustraliaIn-training44986Initial</v>
      </c>
      <c r="B192" s="222">
        <v>191</v>
      </c>
      <c r="C192" s="221" t="s">
        <v>6</v>
      </c>
      <c r="D192" s="221" t="s">
        <v>76</v>
      </c>
      <c r="E192">
        <v>2023.3</v>
      </c>
      <c r="F192">
        <v>116</v>
      </c>
      <c r="G192" s="66">
        <v>44986</v>
      </c>
      <c r="H192">
        <v>29369.2824674</v>
      </c>
      <c r="I192">
        <v>29559</v>
      </c>
      <c r="J192" s="221" t="s">
        <v>31</v>
      </c>
      <c r="K192">
        <v>27960</v>
      </c>
      <c r="L192">
        <v>30779</v>
      </c>
      <c r="M192">
        <v>28162</v>
      </c>
      <c r="N192">
        <v>104.3</v>
      </c>
      <c r="O192" s="221" t="s">
        <v>28</v>
      </c>
      <c r="P192">
        <v>29442</v>
      </c>
      <c r="Q192">
        <v>105</v>
      </c>
      <c r="R192" s="92"/>
    </row>
    <row r="193" spans="1:18" x14ac:dyDescent="0.25">
      <c r="A193" s="91" t="str">
        <f t="shared" si="2"/>
        <v>South AustraliaIn-training449861st revision</v>
      </c>
      <c r="B193" s="222">
        <v>192</v>
      </c>
      <c r="C193" s="221" t="s">
        <v>6</v>
      </c>
      <c r="D193" s="221" t="s">
        <v>76</v>
      </c>
      <c r="E193">
        <v>2023.3</v>
      </c>
      <c r="F193">
        <v>117</v>
      </c>
      <c r="G193" s="66">
        <v>44986</v>
      </c>
      <c r="H193">
        <v>29120</v>
      </c>
      <c r="I193">
        <v>0</v>
      </c>
      <c r="J193" s="221" t="s">
        <v>0</v>
      </c>
      <c r="K193">
        <v>28913</v>
      </c>
      <c r="L193">
        <v>29327</v>
      </c>
      <c r="M193">
        <v>28162</v>
      </c>
      <c r="N193">
        <v>103.4</v>
      </c>
      <c r="O193" s="221" t="s">
        <v>28</v>
      </c>
      <c r="P193">
        <v>29091</v>
      </c>
      <c r="Q193">
        <v>0</v>
      </c>
      <c r="R193" s="92"/>
    </row>
    <row r="194" spans="1:18" x14ac:dyDescent="0.25">
      <c r="A194" s="91" t="str">
        <f t="shared" ref="A194:A257" si="3">CONCATENATE(C194,D194,G194,J194)</f>
        <v>TasmaniaCancellations/withdrawals44713Initial</v>
      </c>
      <c r="B194" s="222">
        <v>193</v>
      </c>
      <c r="C194" s="221" t="s">
        <v>7</v>
      </c>
      <c r="D194" s="221" t="s">
        <v>73</v>
      </c>
      <c r="E194">
        <v>2022.4</v>
      </c>
      <c r="F194">
        <v>113</v>
      </c>
      <c r="G194" s="66">
        <v>44713</v>
      </c>
      <c r="H194">
        <v>964</v>
      </c>
      <c r="I194">
        <v>0</v>
      </c>
      <c r="J194" s="221" t="s">
        <v>31</v>
      </c>
      <c r="K194">
        <v>851</v>
      </c>
      <c r="L194">
        <v>1077</v>
      </c>
      <c r="M194">
        <v>971</v>
      </c>
      <c r="N194">
        <v>99.3</v>
      </c>
      <c r="O194" s="221" t="s">
        <v>28</v>
      </c>
      <c r="P194">
        <v>810</v>
      </c>
      <c r="Q194">
        <v>0</v>
      </c>
      <c r="R194" s="92"/>
    </row>
    <row r="195" spans="1:18" x14ac:dyDescent="0.25">
      <c r="A195" s="91" t="str">
        <f t="shared" si="3"/>
        <v>TasmaniaCancellations/withdrawals447131st revision</v>
      </c>
      <c r="B195" s="222">
        <v>194</v>
      </c>
      <c r="C195" s="221" t="s">
        <v>7</v>
      </c>
      <c r="D195" s="221" t="s">
        <v>73</v>
      </c>
      <c r="E195">
        <v>2022.4</v>
      </c>
      <c r="F195">
        <v>114</v>
      </c>
      <c r="G195" s="66">
        <v>44713</v>
      </c>
      <c r="H195">
        <v>1019</v>
      </c>
      <c r="I195">
        <v>0</v>
      </c>
      <c r="J195" s="221" t="s">
        <v>0</v>
      </c>
      <c r="K195">
        <v>949</v>
      </c>
      <c r="L195">
        <v>1089</v>
      </c>
      <c r="M195">
        <v>971</v>
      </c>
      <c r="N195">
        <v>104.9</v>
      </c>
      <c r="O195" s="221" t="s">
        <v>28</v>
      </c>
      <c r="P195">
        <v>945</v>
      </c>
      <c r="Q195">
        <v>0</v>
      </c>
      <c r="R195" s="92"/>
    </row>
    <row r="196" spans="1:18" x14ac:dyDescent="0.25">
      <c r="A196" s="91" t="str">
        <f t="shared" si="3"/>
        <v>TasmaniaCancellations/withdrawals44805Initial</v>
      </c>
      <c r="B196" s="222">
        <v>195</v>
      </c>
      <c r="C196" s="221" t="s">
        <v>7</v>
      </c>
      <c r="D196" s="221" t="s">
        <v>73</v>
      </c>
      <c r="E196">
        <v>2023.1</v>
      </c>
      <c r="F196">
        <v>114</v>
      </c>
      <c r="G196" s="66">
        <v>44805</v>
      </c>
      <c r="H196">
        <v>1087</v>
      </c>
      <c r="I196">
        <v>0</v>
      </c>
      <c r="J196" s="221" t="s">
        <v>31</v>
      </c>
      <c r="K196">
        <v>956</v>
      </c>
      <c r="L196">
        <v>1218</v>
      </c>
      <c r="M196">
        <v>1019</v>
      </c>
      <c r="N196">
        <v>106.7</v>
      </c>
      <c r="O196" s="221" t="s">
        <v>28</v>
      </c>
      <c r="P196">
        <v>908</v>
      </c>
      <c r="Q196">
        <v>0</v>
      </c>
      <c r="R196" s="92"/>
    </row>
    <row r="197" spans="1:18" x14ac:dyDescent="0.25">
      <c r="A197" s="91" t="str">
        <f t="shared" si="3"/>
        <v>TasmaniaCancellations/withdrawals448051st revision</v>
      </c>
      <c r="B197" s="222">
        <v>196</v>
      </c>
      <c r="C197" s="221" t="s">
        <v>7</v>
      </c>
      <c r="D197" s="221" t="s">
        <v>73</v>
      </c>
      <c r="E197">
        <v>2023.1</v>
      </c>
      <c r="F197">
        <v>115</v>
      </c>
      <c r="G197" s="66">
        <v>44805</v>
      </c>
      <c r="H197">
        <v>1057</v>
      </c>
      <c r="I197">
        <v>0</v>
      </c>
      <c r="J197" s="221" t="s">
        <v>0</v>
      </c>
      <c r="K197">
        <v>976</v>
      </c>
      <c r="L197">
        <v>1138</v>
      </c>
      <c r="M197">
        <v>1019</v>
      </c>
      <c r="N197">
        <v>103.7</v>
      </c>
      <c r="O197" s="221" t="s">
        <v>28</v>
      </c>
      <c r="P197">
        <v>976</v>
      </c>
      <c r="Q197">
        <v>0</v>
      </c>
      <c r="R197" s="92"/>
    </row>
    <row r="198" spans="1:18" x14ac:dyDescent="0.25">
      <c r="A198" s="91" t="str">
        <f t="shared" si="3"/>
        <v>TasmaniaCancellations/withdrawals44896Initial</v>
      </c>
      <c r="B198" s="222">
        <v>197</v>
      </c>
      <c r="C198" s="221" t="s">
        <v>7</v>
      </c>
      <c r="D198" s="221" t="s">
        <v>73</v>
      </c>
      <c r="E198">
        <v>2023.2</v>
      </c>
      <c r="F198">
        <v>115</v>
      </c>
      <c r="G198" s="66">
        <v>44896</v>
      </c>
      <c r="H198">
        <v>975</v>
      </c>
      <c r="I198">
        <v>0</v>
      </c>
      <c r="J198" s="221" t="s">
        <v>31</v>
      </c>
      <c r="K198">
        <v>810</v>
      </c>
      <c r="L198">
        <v>1140</v>
      </c>
      <c r="M198">
        <v>922</v>
      </c>
      <c r="N198">
        <v>105.7</v>
      </c>
      <c r="O198" s="221" t="s">
        <v>28</v>
      </c>
      <c r="P198">
        <v>807</v>
      </c>
      <c r="Q198">
        <v>0</v>
      </c>
      <c r="R198" s="92"/>
    </row>
    <row r="199" spans="1:18" x14ac:dyDescent="0.25">
      <c r="A199" s="91" t="str">
        <f t="shared" si="3"/>
        <v>TasmaniaCancellations/withdrawals448961st revision</v>
      </c>
      <c r="B199" s="222">
        <v>198</v>
      </c>
      <c r="C199" s="221" t="s">
        <v>7</v>
      </c>
      <c r="D199" s="221" t="s">
        <v>73</v>
      </c>
      <c r="E199">
        <v>2023.2</v>
      </c>
      <c r="F199">
        <v>116</v>
      </c>
      <c r="G199" s="66">
        <v>44896</v>
      </c>
      <c r="H199">
        <v>958</v>
      </c>
      <c r="I199">
        <v>0</v>
      </c>
      <c r="J199" s="221" t="s">
        <v>0</v>
      </c>
      <c r="K199">
        <v>888</v>
      </c>
      <c r="L199">
        <v>1028</v>
      </c>
      <c r="M199">
        <v>922</v>
      </c>
      <c r="N199">
        <v>103.9</v>
      </c>
      <c r="O199" s="221" t="s">
        <v>28</v>
      </c>
      <c r="P199">
        <v>883</v>
      </c>
      <c r="Q199">
        <v>0</v>
      </c>
      <c r="R199" s="92"/>
    </row>
    <row r="200" spans="1:18" x14ac:dyDescent="0.25">
      <c r="A200" s="91" t="str">
        <f t="shared" si="3"/>
        <v>TasmaniaCancellations/withdrawals44986Initial</v>
      </c>
      <c r="B200" s="222">
        <v>199</v>
      </c>
      <c r="C200" s="221" t="s">
        <v>7</v>
      </c>
      <c r="D200" s="221" t="s">
        <v>73</v>
      </c>
      <c r="E200">
        <v>2023.3</v>
      </c>
      <c r="F200">
        <v>116</v>
      </c>
      <c r="G200" s="66">
        <v>44986</v>
      </c>
      <c r="H200">
        <v>1106</v>
      </c>
      <c r="I200">
        <v>0</v>
      </c>
      <c r="J200" s="221" t="s">
        <v>31</v>
      </c>
      <c r="K200">
        <v>916</v>
      </c>
      <c r="L200">
        <v>1296</v>
      </c>
      <c r="M200">
        <v>988</v>
      </c>
      <c r="N200">
        <v>111.9</v>
      </c>
      <c r="O200" s="221" t="s">
        <v>28</v>
      </c>
      <c r="P200">
        <v>909</v>
      </c>
      <c r="Q200">
        <v>0</v>
      </c>
      <c r="R200" s="92"/>
    </row>
    <row r="201" spans="1:18" x14ac:dyDescent="0.25">
      <c r="A201" s="91" t="str">
        <f t="shared" si="3"/>
        <v>TasmaniaCancellations/withdrawals449861st revision</v>
      </c>
      <c r="B201" s="222">
        <v>200</v>
      </c>
      <c r="C201" s="221" t="s">
        <v>7</v>
      </c>
      <c r="D201" s="221" t="s">
        <v>73</v>
      </c>
      <c r="E201">
        <v>2023.3</v>
      </c>
      <c r="F201">
        <v>117</v>
      </c>
      <c r="G201" s="66">
        <v>44986</v>
      </c>
      <c r="H201">
        <v>1034</v>
      </c>
      <c r="I201">
        <v>0</v>
      </c>
      <c r="J201" s="221" t="s">
        <v>0</v>
      </c>
      <c r="K201">
        <v>961</v>
      </c>
      <c r="L201">
        <v>1107</v>
      </c>
      <c r="M201">
        <v>988</v>
      </c>
      <c r="N201">
        <v>104.7</v>
      </c>
      <c r="O201" s="221" t="s">
        <v>28</v>
      </c>
      <c r="P201">
        <v>952</v>
      </c>
      <c r="Q201">
        <v>0</v>
      </c>
      <c r="R201" s="92"/>
    </row>
    <row r="202" spans="1:18" x14ac:dyDescent="0.25">
      <c r="A202" s="91" t="str">
        <f t="shared" si="3"/>
        <v>TasmaniaCommencements45078Initial</v>
      </c>
      <c r="B202" s="222">
        <v>201</v>
      </c>
      <c r="C202" s="221" t="s">
        <v>7</v>
      </c>
      <c r="D202" s="221" t="s">
        <v>74</v>
      </c>
      <c r="E202">
        <v>2023.4</v>
      </c>
      <c r="F202">
        <v>117</v>
      </c>
      <c r="G202" s="66">
        <v>45078</v>
      </c>
      <c r="H202">
        <v>1133</v>
      </c>
      <c r="I202">
        <v>0</v>
      </c>
      <c r="J202" s="221" t="s">
        <v>31</v>
      </c>
      <c r="K202">
        <v>1072</v>
      </c>
      <c r="L202">
        <v>1194</v>
      </c>
      <c r="M202">
        <v>1119</v>
      </c>
      <c r="N202">
        <v>101.3</v>
      </c>
      <c r="O202" s="221" t="s">
        <v>28</v>
      </c>
      <c r="P202">
        <v>1108</v>
      </c>
      <c r="Q202">
        <v>0</v>
      </c>
      <c r="R202" s="92"/>
    </row>
    <row r="203" spans="1:18" x14ac:dyDescent="0.25">
      <c r="A203" s="91" t="str">
        <f t="shared" si="3"/>
        <v>TasmaniaCommencements450781st revision</v>
      </c>
      <c r="B203" s="222">
        <v>202</v>
      </c>
      <c r="C203" s="221" t="s">
        <v>7</v>
      </c>
      <c r="D203" s="221" t="s">
        <v>74</v>
      </c>
      <c r="E203">
        <v>2023.4</v>
      </c>
      <c r="F203">
        <v>118</v>
      </c>
      <c r="G203" s="66">
        <v>45078</v>
      </c>
      <c r="H203">
        <v>1121</v>
      </c>
      <c r="I203">
        <v>0</v>
      </c>
      <c r="J203" s="221" t="s">
        <v>0</v>
      </c>
      <c r="K203">
        <v>1116</v>
      </c>
      <c r="L203">
        <v>1126</v>
      </c>
      <c r="M203">
        <v>1119</v>
      </c>
      <c r="N203">
        <v>100.2</v>
      </c>
      <c r="O203" s="221" t="s">
        <v>28</v>
      </c>
      <c r="P203">
        <v>1117</v>
      </c>
      <c r="Q203">
        <v>0</v>
      </c>
      <c r="R203" s="92"/>
    </row>
    <row r="204" spans="1:18" x14ac:dyDescent="0.25">
      <c r="A204" s="91" t="str">
        <f t="shared" si="3"/>
        <v>TasmaniaCommencements45170Initial</v>
      </c>
      <c r="B204" s="222">
        <v>203</v>
      </c>
      <c r="C204" s="221" t="s">
        <v>7</v>
      </c>
      <c r="D204" s="221" t="s">
        <v>74</v>
      </c>
      <c r="E204">
        <v>2024.1</v>
      </c>
      <c r="F204">
        <v>118</v>
      </c>
      <c r="G204" s="66">
        <v>45170</v>
      </c>
      <c r="H204">
        <v>1212</v>
      </c>
      <c r="I204">
        <v>0</v>
      </c>
      <c r="J204" s="221" t="s">
        <v>31</v>
      </c>
      <c r="K204">
        <v>1149</v>
      </c>
      <c r="L204">
        <v>1275</v>
      </c>
      <c r="M204">
        <v>1188</v>
      </c>
      <c r="N204">
        <v>102</v>
      </c>
      <c r="O204" s="221" t="s">
        <v>28</v>
      </c>
      <c r="P204">
        <v>1184</v>
      </c>
      <c r="Q204">
        <v>0</v>
      </c>
      <c r="R204" s="92"/>
    </row>
    <row r="205" spans="1:18" x14ac:dyDescent="0.25">
      <c r="A205" s="91" t="str">
        <f t="shared" si="3"/>
        <v>TasmaniaCommencements451701st revision</v>
      </c>
      <c r="B205" s="222">
        <v>204</v>
      </c>
      <c r="C205" s="221" t="s">
        <v>7</v>
      </c>
      <c r="D205" s="221" t="s">
        <v>74</v>
      </c>
      <c r="E205">
        <v>2024.1</v>
      </c>
      <c r="F205">
        <v>119</v>
      </c>
      <c r="G205" s="66">
        <v>45170</v>
      </c>
      <c r="H205">
        <v>1191</v>
      </c>
      <c r="I205">
        <v>0</v>
      </c>
      <c r="J205" s="221" t="s">
        <v>0</v>
      </c>
      <c r="K205">
        <v>1186</v>
      </c>
      <c r="L205">
        <v>1196</v>
      </c>
      <c r="M205">
        <v>1188</v>
      </c>
      <c r="N205">
        <v>100.3</v>
      </c>
      <c r="O205" s="221" t="s">
        <v>28</v>
      </c>
      <c r="P205">
        <v>1187</v>
      </c>
      <c r="Q205">
        <v>0</v>
      </c>
      <c r="R205" s="92"/>
    </row>
    <row r="206" spans="1:18" x14ac:dyDescent="0.25">
      <c r="A206" s="91" t="str">
        <f t="shared" si="3"/>
        <v>TasmaniaCommencements45261Initial</v>
      </c>
      <c r="B206" s="222">
        <v>205</v>
      </c>
      <c r="C206" s="221" t="s">
        <v>7</v>
      </c>
      <c r="D206" s="221" t="s">
        <v>74</v>
      </c>
      <c r="E206">
        <v>2024.2</v>
      </c>
      <c r="F206">
        <v>119</v>
      </c>
      <c r="G206" s="66">
        <v>45261</v>
      </c>
      <c r="H206">
        <v>1051</v>
      </c>
      <c r="I206">
        <v>0</v>
      </c>
      <c r="J206" s="221" t="s">
        <v>31</v>
      </c>
      <c r="K206">
        <v>996</v>
      </c>
      <c r="L206">
        <v>1106</v>
      </c>
      <c r="M206">
        <v>1032</v>
      </c>
      <c r="N206">
        <v>101.8</v>
      </c>
      <c r="O206" s="221" t="s">
        <v>28</v>
      </c>
      <c r="P206">
        <v>1026</v>
      </c>
      <c r="Q206">
        <v>0</v>
      </c>
      <c r="R206" s="92"/>
    </row>
    <row r="207" spans="1:18" x14ac:dyDescent="0.25">
      <c r="A207" s="91" t="str">
        <f t="shared" si="3"/>
        <v>TasmaniaCommencements452611st revision</v>
      </c>
      <c r="B207" s="222">
        <v>206</v>
      </c>
      <c r="C207" s="221" t="s">
        <v>7</v>
      </c>
      <c r="D207" s="221" t="s">
        <v>74</v>
      </c>
      <c r="E207">
        <v>2024.2</v>
      </c>
      <c r="F207">
        <v>120</v>
      </c>
      <c r="G207" s="66">
        <v>45261</v>
      </c>
      <c r="H207">
        <v>1033</v>
      </c>
      <c r="I207">
        <v>0</v>
      </c>
      <c r="J207" s="221" t="s">
        <v>0</v>
      </c>
      <c r="K207">
        <v>1026</v>
      </c>
      <c r="L207">
        <v>1040</v>
      </c>
      <c r="M207">
        <v>1032</v>
      </c>
      <c r="N207">
        <v>100.1</v>
      </c>
      <c r="O207" s="221" t="s">
        <v>28</v>
      </c>
      <c r="P207">
        <v>1030</v>
      </c>
      <c r="Q207">
        <v>0</v>
      </c>
      <c r="R207" s="92"/>
    </row>
    <row r="208" spans="1:18" x14ac:dyDescent="0.25">
      <c r="A208" s="91" t="str">
        <f t="shared" si="3"/>
        <v>TasmaniaCommencements45352Initial</v>
      </c>
      <c r="B208" s="222">
        <v>207</v>
      </c>
      <c r="C208" s="221" t="s">
        <v>7</v>
      </c>
      <c r="D208" s="221" t="s">
        <v>74</v>
      </c>
      <c r="E208">
        <v>2024.3</v>
      </c>
      <c r="F208">
        <v>120</v>
      </c>
      <c r="G208" s="66">
        <v>45352</v>
      </c>
      <c r="H208">
        <v>1851</v>
      </c>
      <c r="I208">
        <v>0</v>
      </c>
      <c r="J208" s="221" t="s">
        <v>31</v>
      </c>
      <c r="K208">
        <v>1753</v>
      </c>
      <c r="L208">
        <v>1949</v>
      </c>
      <c r="M208">
        <v>1810</v>
      </c>
      <c r="N208">
        <v>102.3</v>
      </c>
      <c r="O208" s="221" t="s">
        <v>28</v>
      </c>
      <c r="P208">
        <v>1808</v>
      </c>
      <c r="Q208">
        <v>0</v>
      </c>
      <c r="R208" s="92"/>
    </row>
    <row r="209" spans="1:18" x14ac:dyDescent="0.25">
      <c r="A209" s="91" t="str">
        <f t="shared" si="3"/>
        <v>TasmaniaCommencements453521st revision</v>
      </c>
      <c r="B209" s="222">
        <v>208</v>
      </c>
      <c r="C209" s="221" t="s">
        <v>7</v>
      </c>
      <c r="D209" s="221" t="s">
        <v>74</v>
      </c>
      <c r="E209">
        <v>2024.3</v>
      </c>
      <c r="F209">
        <v>121</v>
      </c>
      <c r="G209" s="66">
        <v>45352</v>
      </c>
      <c r="H209">
        <v>1814</v>
      </c>
      <c r="I209">
        <v>0</v>
      </c>
      <c r="J209" s="221" t="s">
        <v>0</v>
      </c>
      <c r="K209">
        <v>1802</v>
      </c>
      <c r="L209">
        <v>1826</v>
      </c>
      <c r="M209">
        <v>1810</v>
      </c>
      <c r="N209">
        <v>100.2</v>
      </c>
      <c r="O209" s="221" t="s">
        <v>28</v>
      </c>
      <c r="P209">
        <v>1809</v>
      </c>
      <c r="Q209">
        <v>0</v>
      </c>
      <c r="R209" s="92"/>
    </row>
    <row r="210" spans="1:18" x14ac:dyDescent="0.25">
      <c r="A210" s="91" t="str">
        <f t="shared" si="3"/>
        <v>TasmaniaCompletions45078Initial</v>
      </c>
      <c r="B210" s="222">
        <v>209</v>
      </c>
      <c r="C210" s="221" t="s">
        <v>7</v>
      </c>
      <c r="D210" s="221" t="s">
        <v>75</v>
      </c>
      <c r="E210">
        <v>2023.4</v>
      </c>
      <c r="F210">
        <v>117</v>
      </c>
      <c r="G210" s="66">
        <v>45078</v>
      </c>
      <c r="H210">
        <v>855</v>
      </c>
      <c r="I210">
        <v>0</v>
      </c>
      <c r="J210" s="221" t="s">
        <v>31</v>
      </c>
      <c r="K210">
        <v>846</v>
      </c>
      <c r="L210">
        <v>864</v>
      </c>
      <c r="M210">
        <v>853</v>
      </c>
      <c r="N210">
        <v>100.2</v>
      </c>
      <c r="O210" s="221" t="s">
        <v>28</v>
      </c>
      <c r="P210">
        <v>838</v>
      </c>
      <c r="Q210">
        <v>0</v>
      </c>
      <c r="R210" s="92"/>
    </row>
    <row r="211" spans="1:18" x14ac:dyDescent="0.25">
      <c r="A211" s="91" t="str">
        <f t="shared" si="3"/>
        <v>TasmaniaCompletions450781st revision</v>
      </c>
      <c r="B211" s="222">
        <v>210</v>
      </c>
      <c r="C211" s="221" t="s">
        <v>7</v>
      </c>
      <c r="D211" s="221" t="s">
        <v>75</v>
      </c>
      <c r="E211">
        <v>2023.4</v>
      </c>
      <c r="F211">
        <v>118</v>
      </c>
      <c r="G211" s="66">
        <v>45078</v>
      </c>
      <c r="H211">
        <v>849</v>
      </c>
      <c r="I211">
        <v>0</v>
      </c>
      <c r="J211" s="221" t="s">
        <v>0</v>
      </c>
      <c r="K211">
        <v>842</v>
      </c>
      <c r="L211">
        <v>856</v>
      </c>
      <c r="M211">
        <v>853</v>
      </c>
      <c r="N211">
        <v>99.5</v>
      </c>
      <c r="O211" s="221" t="s">
        <v>28</v>
      </c>
      <c r="P211">
        <v>841</v>
      </c>
      <c r="Q211">
        <v>0</v>
      </c>
      <c r="R211" s="92"/>
    </row>
    <row r="212" spans="1:18" x14ac:dyDescent="0.25">
      <c r="A212" s="91" t="str">
        <f t="shared" si="3"/>
        <v>TasmaniaCompletions45170Initial</v>
      </c>
      <c r="B212" s="222">
        <v>211</v>
      </c>
      <c r="C212" s="221" t="s">
        <v>7</v>
      </c>
      <c r="D212" s="221" t="s">
        <v>75</v>
      </c>
      <c r="E212">
        <v>2024.1</v>
      </c>
      <c r="F212">
        <v>118</v>
      </c>
      <c r="G212" s="66">
        <v>45170</v>
      </c>
      <c r="H212">
        <v>978</v>
      </c>
      <c r="I212">
        <v>0</v>
      </c>
      <c r="J212" s="221" t="s">
        <v>31</v>
      </c>
      <c r="K212">
        <v>963</v>
      </c>
      <c r="L212">
        <v>993</v>
      </c>
      <c r="M212">
        <v>962</v>
      </c>
      <c r="N212">
        <v>101.7</v>
      </c>
      <c r="O212" s="221" t="s">
        <v>27</v>
      </c>
      <c r="P212">
        <v>958</v>
      </c>
      <c r="Q212">
        <v>0</v>
      </c>
      <c r="R212" s="92"/>
    </row>
    <row r="213" spans="1:18" x14ac:dyDescent="0.25">
      <c r="A213" s="91" t="str">
        <f t="shared" si="3"/>
        <v>TasmaniaCompletions451701st revision</v>
      </c>
      <c r="B213" s="222">
        <v>212</v>
      </c>
      <c r="C213" s="221" t="s">
        <v>7</v>
      </c>
      <c r="D213" s="221" t="s">
        <v>75</v>
      </c>
      <c r="E213">
        <v>2024.1</v>
      </c>
      <c r="F213">
        <v>119</v>
      </c>
      <c r="G213" s="66">
        <v>45170</v>
      </c>
      <c r="H213">
        <v>970</v>
      </c>
      <c r="I213">
        <v>0</v>
      </c>
      <c r="J213" s="221" t="s">
        <v>0</v>
      </c>
      <c r="K213">
        <v>962</v>
      </c>
      <c r="L213">
        <v>978</v>
      </c>
      <c r="M213">
        <v>962</v>
      </c>
      <c r="N213">
        <v>100.8</v>
      </c>
      <c r="O213" s="221" t="s">
        <v>27</v>
      </c>
      <c r="P213">
        <v>961</v>
      </c>
      <c r="Q213">
        <v>0</v>
      </c>
      <c r="R213" s="92"/>
    </row>
    <row r="214" spans="1:18" x14ac:dyDescent="0.25">
      <c r="A214" s="91" t="str">
        <f t="shared" si="3"/>
        <v>TasmaniaCompletions45261Initial</v>
      </c>
      <c r="B214" s="222">
        <v>213</v>
      </c>
      <c r="C214" s="221" t="s">
        <v>7</v>
      </c>
      <c r="D214" s="221" t="s">
        <v>75</v>
      </c>
      <c r="E214">
        <v>2024.2</v>
      </c>
      <c r="F214">
        <v>119</v>
      </c>
      <c r="G214" s="66">
        <v>45261</v>
      </c>
      <c r="H214">
        <v>1172</v>
      </c>
      <c r="I214">
        <v>0</v>
      </c>
      <c r="J214" s="221" t="s">
        <v>31</v>
      </c>
      <c r="K214">
        <v>1154</v>
      </c>
      <c r="L214">
        <v>1190</v>
      </c>
      <c r="M214">
        <v>1159</v>
      </c>
      <c r="N214">
        <v>101.1</v>
      </c>
      <c r="O214" s="221" t="s">
        <v>28</v>
      </c>
      <c r="P214">
        <v>1150</v>
      </c>
      <c r="Q214">
        <v>0</v>
      </c>
      <c r="R214" s="92"/>
    </row>
    <row r="215" spans="1:18" x14ac:dyDescent="0.25">
      <c r="A215" s="91" t="str">
        <f t="shared" si="3"/>
        <v>TasmaniaCompletions452611st revision</v>
      </c>
      <c r="B215" s="222">
        <v>214</v>
      </c>
      <c r="C215" s="221" t="s">
        <v>7</v>
      </c>
      <c r="D215" s="221" t="s">
        <v>75</v>
      </c>
      <c r="E215">
        <v>2024.2</v>
      </c>
      <c r="F215">
        <v>120</v>
      </c>
      <c r="G215" s="66">
        <v>45261</v>
      </c>
      <c r="H215">
        <v>1167</v>
      </c>
      <c r="I215">
        <v>0</v>
      </c>
      <c r="J215" s="221" t="s">
        <v>0</v>
      </c>
      <c r="K215">
        <v>1154</v>
      </c>
      <c r="L215">
        <v>1180</v>
      </c>
      <c r="M215">
        <v>1159</v>
      </c>
      <c r="N215">
        <v>100.7</v>
      </c>
      <c r="O215" s="221" t="s">
        <v>28</v>
      </c>
      <c r="P215">
        <v>1158</v>
      </c>
      <c r="Q215">
        <v>0</v>
      </c>
      <c r="R215" s="92"/>
    </row>
    <row r="216" spans="1:18" x14ac:dyDescent="0.25">
      <c r="A216" s="91" t="str">
        <f t="shared" si="3"/>
        <v>TasmaniaCompletions45352Initial</v>
      </c>
      <c r="B216" s="222">
        <v>215</v>
      </c>
      <c r="C216" s="221" t="s">
        <v>7</v>
      </c>
      <c r="D216" s="221" t="s">
        <v>75</v>
      </c>
      <c r="E216">
        <v>2024.3</v>
      </c>
      <c r="F216">
        <v>120</v>
      </c>
      <c r="G216" s="66">
        <v>45352</v>
      </c>
      <c r="H216">
        <v>644</v>
      </c>
      <c r="I216">
        <v>0</v>
      </c>
      <c r="J216" s="221" t="s">
        <v>31</v>
      </c>
      <c r="K216">
        <v>632</v>
      </c>
      <c r="L216">
        <v>656</v>
      </c>
      <c r="M216">
        <v>637</v>
      </c>
      <c r="N216">
        <v>101.1</v>
      </c>
      <c r="O216" s="221" t="s">
        <v>28</v>
      </c>
      <c r="P216">
        <v>633</v>
      </c>
      <c r="Q216">
        <v>0</v>
      </c>
      <c r="R216" s="92"/>
    </row>
    <row r="217" spans="1:18" x14ac:dyDescent="0.25">
      <c r="A217" s="91" t="str">
        <f t="shared" si="3"/>
        <v>TasmaniaCompletions453521st revision</v>
      </c>
      <c r="B217" s="222">
        <v>216</v>
      </c>
      <c r="C217" s="221" t="s">
        <v>7</v>
      </c>
      <c r="D217" s="221" t="s">
        <v>75</v>
      </c>
      <c r="E217">
        <v>2024.3</v>
      </c>
      <c r="F217">
        <v>121</v>
      </c>
      <c r="G217" s="66">
        <v>45352</v>
      </c>
      <c r="H217">
        <v>641</v>
      </c>
      <c r="I217">
        <v>0</v>
      </c>
      <c r="J217" s="221" t="s">
        <v>0</v>
      </c>
      <c r="K217">
        <v>633</v>
      </c>
      <c r="L217">
        <v>649</v>
      </c>
      <c r="M217">
        <v>637</v>
      </c>
      <c r="N217">
        <v>100.6</v>
      </c>
      <c r="O217" s="221" t="s">
        <v>28</v>
      </c>
      <c r="P217">
        <v>636</v>
      </c>
      <c r="Q217">
        <v>0</v>
      </c>
      <c r="R217" s="92"/>
    </row>
    <row r="218" spans="1:18" x14ac:dyDescent="0.25">
      <c r="A218" s="91" t="str">
        <f t="shared" si="3"/>
        <v>TasmaniaIn-training44713Initial</v>
      </c>
      <c r="B218" s="222">
        <v>217</v>
      </c>
      <c r="C218" s="221" t="s">
        <v>7</v>
      </c>
      <c r="D218" s="221" t="s">
        <v>76</v>
      </c>
      <c r="E218">
        <v>2022.4</v>
      </c>
      <c r="F218">
        <v>113</v>
      </c>
      <c r="G218" s="66">
        <v>44713</v>
      </c>
      <c r="H218">
        <v>12988</v>
      </c>
      <c r="I218">
        <v>0</v>
      </c>
      <c r="J218" s="221" t="s">
        <v>31</v>
      </c>
      <c r="K218">
        <v>12679</v>
      </c>
      <c r="L218">
        <v>13297</v>
      </c>
      <c r="M218">
        <v>13689</v>
      </c>
      <c r="N218">
        <v>94.9</v>
      </c>
      <c r="O218" s="221" t="s">
        <v>27</v>
      </c>
      <c r="P218">
        <v>13809</v>
      </c>
      <c r="Q218">
        <v>0</v>
      </c>
      <c r="R218" s="92"/>
    </row>
    <row r="219" spans="1:18" x14ac:dyDescent="0.25">
      <c r="A219" s="91" t="str">
        <f t="shared" si="3"/>
        <v>TasmaniaIn-training447131st revision</v>
      </c>
      <c r="B219" s="222">
        <v>218</v>
      </c>
      <c r="C219" s="221" t="s">
        <v>7</v>
      </c>
      <c r="D219" s="221" t="s">
        <v>76</v>
      </c>
      <c r="E219">
        <v>2022.4</v>
      </c>
      <c r="F219">
        <v>114</v>
      </c>
      <c r="G219" s="66">
        <v>44713</v>
      </c>
      <c r="H219">
        <v>13046</v>
      </c>
      <c r="I219">
        <v>0</v>
      </c>
      <c r="J219" s="221" t="s">
        <v>0</v>
      </c>
      <c r="K219">
        <v>12793</v>
      </c>
      <c r="L219">
        <v>13299</v>
      </c>
      <c r="M219">
        <v>13689</v>
      </c>
      <c r="N219">
        <v>95.3</v>
      </c>
      <c r="O219" s="221" t="s">
        <v>27</v>
      </c>
      <c r="P219">
        <v>13731</v>
      </c>
      <c r="Q219">
        <v>0</v>
      </c>
      <c r="R219" s="92"/>
    </row>
    <row r="220" spans="1:18" x14ac:dyDescent="0.25">
      <c r="A220" s="91" t="str">
        <f t="shared" si="3"/>
        <v>TasmaniaIn-training44805Initial</v>
      </c>
      <c r="B220" s="222">
        <v>219</v>
      </c>
      <c r="C220" s="221" t="s">
        <v>7</v>
      </c>
      <c r="D220" s="221" t="s">
        <v>76</v>
      </c>
      <c r="E220">
        <v>2023.1</v>
      </c>
      <c r="F220">
        <v>114</v>
      </c>
      <c r="G220" s="66">
        <v>44805</v>
      </c>
      <c r="H220">
        <v>12008</v>
      </c>
      <c r="I220">
        <v>0</v>
      </c>
      <c r="J220" s="221" t="s">
        <v>31</v>
      </c>
      <c r="K220">
        <v>11716</v>
      </c>
      <c r="L220">
        <v>12300</v>
      </c>
      <c r="M220">
        <v>12813</v>
      </c>
      <c r="N220">
        <v>93.7</v>
      </c>
      <c r="O220" s="221" t="s">
        <v>27</v>
      </c>
      <c r="P220">
        <v>12942</v>
      </c>
      <c r="Q220">
        <v>0</v>
      </c>
      <c r="R220" s="92"/>
    </row>
    <row r="221" spans="1:18" x14ac:dyDescent="0.25">
      <c r="A221" s="91" t="str">
        <f t="shared" si="3"/>
        <v>TasmaniaIn-training448051st revision</v>
      </c>
      <c r="B221" s="222">
        <v>220</v>
      </c>
      <c r="C221" s="221" t="s">
        <v>7</v>
      </c>
      <c r="D221" s="221" t="s">
        <v>76</v>
      </c>
      <c r="E221">
        <v>2023.1</v>
      </c>
      <c r="F221">
        <v>115</v>
      </c>
      <c r="G221" s="66">
        <v>44805</v>
      </c>
      <c r="H221">
        <v>12092</v>
      </c>
      <c r="I221">
        <v>0</v>
      </c>
      <c r="J221" s="221" t="s">
        <v>0</v>
      </c>
      <c r="K221">
        <v>11888</v>
      </c>
      <c r="L221">
        <v>12296</v>
      </c>
      <c r="M221">
        <v>12813</v>
      </c>
      <c r="N221">
        <v>94.4</v>
      </c>
      <c r="O221" s="221" t="s">
        <v>27</v>
      </c>
      <c r="P221">
        <v>12866</v>
      </c>
      <c r="Q221">
        <v>0</v>
      </c>
      <c r="R221" s="92"/>
    </row>
    <row r="222" spans="1:18" x14ac:dyDescent="0.25">
      <c r="A222" s="91" t="str">
        <f t="shared" si="3"/>
        <v>TasmaniaIn-training44896Initial</v>
      </c>
      <c r="B222" s="222">
        <v>221</v>
      </c>
      <c r="C222" s="221" t="s">
        <v>7</v>
      </c>
      <c r="D222" s="221" t="s">
        <v>76</v>
      </c>
      <c r="E222">
        <v>2023.2</v>
      </c>
      <c r="F222">
        <v>115</v>
      </c>
      <c r="G222" s="66">
        <v>44896</v>
      </c>
      <c r="H222">
        <v>10652</v>
      </c>
      <c r="I222">
        <v>0</v>
      </c>
      <c r="J222" s="221" t="s">
        <v>31</v>
      </c>
      <c r="K222">
        <v>10378</v>
      </c>
      <c r="L222">
        <v>10926</v>
      </c>
      <c r="M222">
        <v>11536</v>
      </c>
      <c r="N222">
        <v>92.3</v>
      </c>
      <c r="O222" s="221" t="s">
        <v>27</v>
      </c>
      <c r="P222">
        <v>11667</v>
      </c>
      <c r="Q222">
        <v>0</v>
      </c>
      <c r="R222" s="92"/>
    </row>
    <row r="223" spans="1:18" x14ac:dyDescent="0.25">
      <c r="A223" s="91" t="str">
        <f t="shared" si="3"/>
        <v>TasmaniaIn-training448961st revision</v>
      </c>
      <c r="B223" s="222">
        <v>222</v>
      </c>
      <c r="C223" s="221" t="s">
        <v>7</v>
      </c>
      <c r="D223" s="221" t="s">
        <v>76</v>
      </c>
      <c r="E223">
        <v>2023.2</v>
      </c>
      <c r="F223">
        <v>116</v>
      </c>
      <c r="G223" s="66">
        <v>44896</v>
      </c>
      <c r="H223">
        <v>10784</v>
      </c>
      <c r="I223">
        <v>0</v>
      </c>
      <c r="J223" s="221" t="s">
        <v>0</v>
      </c>
      <c r="K223">
        <v>10644</v>
      </c>
      <c r="L223">
        <v>10924</v>
      </c>
      <c r="M223">
        <v>11536</v>
      </c>
      <c r="N223">
        <v>93.5</v>
      </c>
      <c r="O223" s="221" t="s">
        <v>27</v>
      </c>
      <c r="P223">
        <v>11566</v>
      </c>
      <c r="Q223">
        <v>0</v>
      </c>
      <c r="R223" s="92"/>
    </row>
    <row r="224" spans="1:18" x14ac:dyDescent="0.25">
      <c r="A224" s="91" t="str">
        <f t="shared" si="3"/>
        <v>TasmaniaIn-training44986Initial</v>
      </c>
      <c r="B224" s="222">
        <v>223</v>
      </c>
      <c r="C224" s="221" t="s">
        <v>7</v>
      </c>
      <c r="D224" s="221" t="s">
        <v>76</v>
      </c>
      <c r="E224">
        <v>2023.3</v>
      </c>
      <c r="F224">
        <v>116</v>
      </c>
      <c r="G224" s="66">
        <v>44986</v>
      </c>
      <c r="H224">
        <v>10828</v>
      </c>
      <c r="I224">
        <v>0</v>
      </c>
      <c r="J224" s="221" t="s">
        <v>31</v>
      </c>
      <c r="K224">
        <v>10564</v>
      </c>
      <c r="L224">
        <v>11092</v>
      </c>
      <c r="M224">
        <v>11815</v>
      </c>
      <c r="N224">
        <v>91.6</v>
      </c>
      <c r="O224" s="221" t="s">
        <v>27</v>
      </c>
      <c r="P224">
        <v>11863</v>
      </c>
      <c r="Q224">
        <v>0</v>
      </c>
      <c r="R224" s="92"/>
    </row>
    <row r="225" spans="1:18" x14ac:dyDescent="0.25">
      <c r="A225" s="91" t="str">
        <f t="shared" si="3"/>
        <v>TasmaniaIn-training449861st revision</v>
      </c>
      <c r="B225" s="222">
        <v>224</v>
      </c>
      <c r="C225" s="221" t="s">
        <v>7</v>
      </c>
      <c r="D225" s="221" t="s">
        <v>76</v>
      </c>
      <c r="E225">
        <v>2023.3</v>
      </c>
      <c r="F225">
        <v>117</v>
      </c>
      <c r="G225" s="66">
        <v>44986</v>
      </c>
      <c r="H225">
        <v>11045</v>
      </c>
      <c r="I225">
        <v>0</v>
      </c>
      <c r="J225" s="221" t="s">
        <v>0</v>
      </c>
      <c r="K225">
        <v>10921</v>
      </c>
      <c r="L225">
        <v>11169</v>
      </c>
      <c r="M225">
        <v>11815</v>
      </c>
      <c r="N225">
        <v>93.5</v>
      </c>
      <c r="O225" s="221" t="s">
        <v>27</v>
      </c>
      <c r="P225">
        <v>11812</v>
      </c>
      <c r="Q225">
        <v>0</v>
      </c>
      <c r="R225" s="92"/>
    </row>
    <row r="226" spans="1:18" x14ac:dyDescent="0.25">
      <c r="A226" s="91" t="str">
        <f t="shared" si="3"/>
        <v>VictoriaCancellations/withdrawals44713Initial</v>
      </c>
      <c r="B226" s="222">
        <v>225</v>
      </c>
      <c r="C226" s="221" t="s">
        <v>8</v>
      </c>
      <c r="D226" s="221" t="s">
        <v>73</v>
      </c>
      <c r="E226">
        <v>2022.4</v>
      </c>
      <c r="F226">
        <v>113</v>
      </c>
      <c r="G226" s="66">
        <v>44713</v>
      </c>
      <c r="H226">
        <v>7194</v>
      </c>
      <c r="I226">
        <v>0</v>
      </c>
      <c r="J226" s="221" t="s">
        <v>31</v>
      </c>
      <c r="K226">
        <v>5850</v>
      </c>
      <c r="L226">
        <v>8538</v>
      </c>
      <c r="M226">
        <v>7382</v>
      </c>
      <c r="N226">
        <v>97.5</v>
      </c>
      <c r="O226" s="221" t="s">
        <v>28</v>
      </c>
      <c r="P226">
        <v>5524</v>
      </c>
      <c r="Q226">
        <v>0</v>
      </c>
      <c r="R226" s="92"/>
    </row>
    <row r="227" spans="1:18" x14ac:dyDescent="0.25">
      <c r="A227" s="91" t="str">
        <f t="shared" si="3"/>
        <v>VictoriaCancellations/withdrawals447131st revision</v>
      </c>
      <c r="B227" s="222">
        <v>226</v>
      </c>
      <c r="C227" s="221" t="s">
        <v>8</v>
      </c>
      <c r="D227" s="221" t="s">
        <v>73</v>
      </c>
      <c r="E227">
        <v>2022.4</v>
      </c>
      <c r="F227">
        <v>114</v>
      </c>
      <c r="G227" s="66">
        <v>44713</v>
      </c>
      <c r="H227">
        <v>7330</v>
      </c>
      <c r="I227">
        <v>0</v>
      </c>
      <c r="J227" s="221" t="s">
        <v>0</v>
      </c>
      <c r="K227">
        <v>6616</v>
      </c>
      <c r="L227">
        <v>8044</v>
      </c>
      <c r="M227">
        <v>7382</v>
      </c>
      <c r="N227">
        <v>99.3</v>
      </c>
      <c r="O227" s="221" t="s">
        <v>28</v>
      </c>
      <c r="P227">
        <v>6390</v>
      </c>
      <c r="Q227">
        <v>0</v>
      </c>
      <c r="R227" s="92"/>
    </row>
    <row r="228" spans="1:18" x14ac:dyDescent="0.25">
      <c r="A228" s="91" t="str">
        <f t="shared" si="3"/>
        <v>VictoriaCancellations/withdrawals44805Initial</v>
      </c>
      <c r="B228" s="222">
        <v>227</v>
      </c>
      <c r="C228" s="221" t="s">
        <v>8</v>
      </c>
      <c r="D228" s="221" t="s">
        <v>73</v>
      </c>
      <c r="E228">
        <v>2023.1</v>
      </c>
      <c r="F228">
        <v>114</v>
      </c>
      <c r="G228" s="66">
        <v>44805</v>
      </c>
      <c r="H228">
        <v>7339</v>
      </c>
      <c r="I228">
        <v>0</v>
      </c>
      <c r="J228" s="221" t="s">
        <v>31</v>
      </c>
      <c r="K228">
        <v>5955</v>
      </c>
      <c r="L228">
        <v>8723</v>
      </c>
      <c r="M228">
        <v>7343</v>
      </c>
      <c r="N228">
        <v>99.9</v>
      </c>
      <c r="O228" s="221" t="s">
        <v>28</v>
      </c>
      <c r="P228">
        <v>5598</v>
      </c>
      <c r="Q228">
        <v>0</v>
      </c>
      <c r="R228" s="92"/>
    </row>
    <row r="229" spans="1:18" x14ac:dyDescent="0.25">
      <c r="A229" s="91" t="str">
        <f t="shared" si="3"/>
        <v>VictoriaCancellations/withdrawals448051st revision</v>
      </c>
      <c r="B229" s="222">
        <v>228</v>
      </c>
      <c r="C229" s="221" t="s">
        <v>8</v>
      </c>
      <c r="D229" s="221" t="s">
        <v>73</v>
      </c>
      <c r="E229">
        <v>2023.1</v>
      </c>
      <c r="F229">
        <v>115</v>
      </c>
      <c r="G229" s="66">
        <v>44805</v>
      </c>
      <c r="H229">
        <v>7359</v>
      </c>
      <c r="I229">
        <v>0</v>
      </c>
      <c r="J229" s="221" t="s">
        <v>0</v>
      </c>
      <c r="K229">
        <v>6441</v>
      </c>
      <c r="L229">
        <v>8277</v>
      </c>
      <c r="M229">
        <v>7343</v>
      </c>
      <c r="N229">
        <v>100.2</v>
      </c>
      <c r="O229" s="221" t="s">
        <v>28</v>
      </c>
      <c r="P229">
        <v>6325</v>
      </c>
      <c r="Q229">
        <v>0</v>
      </c>
      <c r="R229" s="92"/>
    </row>
    <row r="230" spans="1:18" x14ac:dyDescent="0.25">
      <c r="A230" s="91" t="str">
        <f t="shared" si="3"/>
        <v>VictoriaCancellations/withdrawals44896Initial</v>
      </c>
      <c r="B230" s="222">
        <v>229</v>
      </c>
      <c r="C230" s="221" t="s">
        <v>8</v>
      </c>
      <c r="D230" s="221" t="s">
        <v>73</v>
      </c>
      <c r="E230">
        <v>2023.2</v>
      </c>
      <c r="F230">
        <v>115</v>
      </c>
      <c r="G230" s="66">
        <v>44896</v>
      </c>
      <c r="H230">
        <v>6913</v>
      </c>
      <c r="I230">
        <v>0</v>
      </c>
      <c r="J230" s="221" t="s">
        <v>31</v>
      </c>
      <c r="K230">
        <v>5253</v>
      </c>
      <c r="L230">
        <v>8573</v>
      </c>
      <c r="M230">
        <v>7007</v>
      </c>
      <c r="N230">
        <v>98.7</v>
      </c>
      <c r="O230" s="221" t="s">
        <v>28</v>
      </c>
      <c r="P230">
        <v>5152</v>
      </c>
      <c r="Q230">
        <v>0</v>
      </c>
      <c r="R230" s="92"/>
    </row>
    <row r="231" spans="1:18" x14ac:dyDescent="0.25">
      <c r="A231" s="91" t="str">
        <f t="shared" si="3"/>
        <v>VictoriaCancellations/withdrawals448961st revision</v>
      </c>
      <c r="B231" s="222">
        <v>230</v>
      </c>
      <c r="C231" s="221" t="s">
        <v>8</v>
      </c>
      <c r="D231" s="221" t="s">
        <v>73</v>
      </c>
      <c r="E231">
        <v>2023.2</v>
      </c>
      <c r="F231">
        <v>116</v>
      </c>
      <c r="G231" s="66">
        <v>44896</v>
      </c>
      <c r="H231">
        <v>7138</v>
      </c>
      <c r="I231">
        <v>0</v>
      </c>
      <c r="J231" s="221" t="s">
        <v>0</v>
      </c>
      <c r="K231">
        <v>6350</v>
      </c>
      <c r="L231">
        <v>7926</v>
      </c>
      <c r="M231">
        <v>7007</v>
      </c>
      <c r="N231">
        <v>101.9</v>
      </c>
      <c r="O231" s="221" t="s">
        <v>28</v>
      </c>
      <c r="P231">
        <v>6059</v>
      </c>
      <c r="Q231">
        <v>0</v>
      </c>
      <c r="R231" s="92"/>
    </row>
    <row r="232" spans="1:18" x14ac:dyDescent="0.25">
      <c r="A232" s="91" t="str">
        <f t="shared" si="3"/>
        <v>VictoriaCancellations/withdrawals44986Initial</v>
      </c>
      <c r="B232" s="222">
        <v>231</v>
      </c>
      <c r="C232" s="221" t="s">
        <v>8</v>
      </c>
      <c r="D232" s="221" t="s">
        <v>73</v>
      </c>
      <c r="E232">
        <v>2023.3</v>
      </c>
      <c r="F232">
        <v>116</v>
      </c>
      <c r="G232" s="66">
        <v>44986</v>
      </c>
      <c r="H232">
        <v>7370.2396938000002</v>
      </c>
      <c r="I232">
        <v>7072</v>
      </c>
      <c r="J232" s="221" t="s">
        <v>31</v>
      </c>
      <c r="K232">
        <v>5702</v>
      </c>
      <c r="L232">
        <v>9039</v>
      </c>
      <c r="M232">
        <v>6595</v>
      </c>
      <c r="N232">
        <v>111.8</v>
      </c>
      <c r="O232" s="221" t="s">
        <v>28</v>
      </c>
      <c r="P232">
        <v>5119</v>
      </c>
      <c r="Q232">
        <v>107.2</v>
      </c>
      <c r="R232" s="92"/>
    </row>
    <row r="233" spans="1:18" x14ac:dyDescent="0.25">
      <c r="A233" s="91" t="str">
        <f t="shared" si="3"/>
        <v>VictoriaCancellations/withdrawals449861st revision</v>
      </c>
      <c r="B233" s="222">
        <v>232</v>
      </c>
      <c r="C233" s="221" t="s">
        <v>8</v>
      </c>
      <c r="D233" s="221" t="s">
        <v>73</v>
      </c>
      <c r="E233">
        <v>2023.3</v>
      </c>
      <c r="F233">
        <v>117</v>
      </c>
      <c r="G233" s="66">
        <v>44986</v>
      </c>
      <c r="H233">
        <v>6886</v>
      </c>
      <c r="I233">
        <v>0</v>
      </c>
      <c r="J233" s="221" t="s">
        <v>0</v>
      </c>
      <c r="K233">
        <v>6287</v>
      </c>
      <c r="L233">
        <v>7485</v>
      </c>
      <c r="M233">
        <v>6595</v>
      </c>
      <c r="N233">
        <v>104.4</v>
      </c>
      <c r="O233" s="221" t="s">
        <v>28</v>
      </c>
      <c r="P233">
        <v>5768</v>
      </c>
      <c r="Q233">
        <v>0</v>
      </c>
      <c r="R233" s="92"/>
    </row>
    <row r="234" spans="1:18" x14ac:dyDescent="0.25">
      <c r="A234" s="91" t="str">
        <f t="shared" si="3"/>
        <v>VictoriaCommencements45078Initial</v>
      </c>
      <c r="B234" s="222">
        <v>233</v>
      </c>
      <c r="C234" s="221" t="s">
        <v>8</v>
      </c>
      <c r="D234" s="221" t="s">
        <v>74</v>
      </c>
      <c r="E234">
        <v>2023.4</v>
      </c>
      <c r="F234">
        <v>117</v>
      </c>
      <c r="G234" s="66">
        <v>45078</v>
      </c>
      <c r="H234">
        <v>8552</v>
      </c>
      <c r="I234">
        <v>0</v>
      </c>
      <c r="J234" s="221" t="s">
        <v>31</v>
      </c>
      <c r="K234">
        <v>7434</v>
      </c>
      <c r="L234">
        <v>9670</v>
      </c>
      <c r="M234">
        <v>8206</v>
      </c>
      <c r="N234">
        <v>104.2</v>
      </c>
      <c r="O234" s="221" t="s">
        <v>28</v>
      </c>
      <c r="P234">
        <v>8120</v>
      </c>
      <c r="Q234">
        <v>0</v>
      </c>
      <c r="R234" s="92"/>
    </row>
    <row r="235" spans="1:18" x14ac:dyDescent="0.25">
      <c r="A235" s="91" t="str">
        <f t="shared" si="3"/>
        <v>VictoriaCommencements450781st revision</v>
      </c>
      <c r="B235" s="222">
        <v>234</v>
      </c>
      <c r="C235" s="221" t="s">
        <v>8</v>
      </c>
      <c r="D235" s="221" t="s">
        <v>74</v>
      </c>
      <c r="E235">
        <v>2023.4</v>
      </c>
      <c r="F235">
        <v>118</v>
      </c>
      <c r="G235" s="66">
        <v>45078</v>
      </c>
      <c r="H235">
        <v>8255</v>
      </c>
      <c r="I235">
        <v>0</v>
      </c>
      <c r="J235" s="221" t="s">
        <v>0</v>
      </c>
      <c r="K235">
        <v>8178</v>
      </c>
      <c r="L235">
        <v>8332</v>
      </c>
      <c r="M235">
        <v>8206</v>
      </c>
      <c r="N235">
        <v>100.6</v>
      </c>
      <c r="O235" s="221" t="s">
        <v>28</v>
      </c>
      <c r="P235">
        <v>8196</v>
      </c>
      <c r="Q235">
        <v>0</v>
      </c>
      <c r="R235" s="92"/>
    </row>
    <row r="236" spans="1:18" x14ac:dyDescent="0.25">
      <c r="A236" s="91" t="str">
        <f t="shared" si="3"/>
        <v>VictoriaCommencements45170Initial</v>
      </c>
      <c r="B236" s="222">
        <v>235</v>
      </c>
      <c r="C236" s="221" t="s">
        <v>8</v>
      </c>
      <c r="D236" s="221" t="s">
        <v>74</v>
      </c>
      <c r="E236">
        <v>2024.1</v>
      </c>
      <c r="F236">
        <v>118</v>
      </c>
      <c r="G236" s="66">
        <v>45170</v>
      </c>
      <c r="H236">
        <v>7983</v>
      </c>
      <c r="I236">
        <v>0</v>
      </c>
      <c r="J236" s="221" t="s">
        <v>31</v>
      </c>
      <c r="K236">
        <v>6980</v>
      </c>
      <c r="L236">
        <v>8986</v>
      </c>
      <c r="M236">
        <v>7624</v>
      </c>
      <c r="N236">
        <v>104.7</v>
      </c>
      <c r="O236" s="221" t="s">
        <v>28</v>
      </c>
      <c r="P236">
        <v>7558</v>
      </c>
      <c r="Q236">
        <v>0</v>
      </c>
      <c r="R236" s="92"/>
    </row>
    <row r="237" spans="1:18" x14ac:dyDescent="0.25">
      <c r="A237" s="91" t="str">
        <f t="shared" si="3"/>
        <v>VictoriaCommencements451701st revision</v>
      </c>
      <c r="B237" s="222">
        <v>236</v>
      </c>
      <c r="C237" s="221" t="s">
        <v>8</v>
      </c>
      <c r="D237" s="221" t="s">
        <v>74</v>
      </c>
      <c r="E237">
        <v>2024.1</v>
      </c>
      <c r="F237">
        <v>119</v>
      </c>
      <c r="G237" s="66">
        <v>45170</v>
      </c>
      <c r="H237">
        <v>7669</v>
      </c>
      <c r="I237">
        <v>0</v>
      </c>
      <c r="J237" s="221" t="s">
        <v>0</v>
      </c>
      <c r="K237">
        <v>7593</v>
      </c>
      <c r="L237">
        <v>7745</v>
      </c>
      <c r="M237">
        <v>7624</v>
      </c>
      <c r="N237">
        <v>100.6</v>
      </c>
      <c r="O237" s="221" t="s">
        <v>28</v>
      </c>
      <c r="P237">
        <v>7615</v>
      </c>
      <c r="Q237">
        <v>0</v>
      </c>
      <c r="R237" s="92"/>
    </row>
    <row r="238" spans="1:18" x14ac:dyDescent="0.25">
      <c r="A238" s="91" t="str">
        <f t="shared" si="3"/>
        <v>VictoriaCommencements45261Initial</v>
      </c>
      <c r="B238" s="222">
        <v>237</v>
      </c>
      <c r="C238" s="221" t="s">
        <v>8</v>
      </c>
      <c r="D238" s="221" t="s">
        <v>74</v>
      </c>
      <c r="E238">
        <v>2024.2</v>
      </c>
      <c r="F238">
        <v>119</v>
      </c>
      <c r="G238" s="66">
        <v>45261</v>
      </c>
      <c r="H238">
        <v>7207</v>
      </c>
      <c r="I238">
        <v>0</v>
      </c>
      <c r="J238" s="221" t="s">
        <v>31</v>
      </c>
      <c r="K238">
        <v>6304</v>
      </c>
      <c r="L238">
        <v>8110</v>
      </c>
      <c r="M238">
        <v>6863</v>
      </c>
      <c r="N238">
        <v>105</v>
      </c>
      <c r="O238" s="221" t="s">
        <v>28</v>
      </c>
      <c r="P238">
        <v>6822</v>
      </c>
      <c r="Q238">
        <v>0</v>
      </c>
      <c r="R238" s="92"/>
    </row>
    <row r="239" spans="1:18" x14ac:dyDescent="0.25">
      <c r="A239" s="91" t="str">
        <f t="shared" si="3"/>
        <v>VictoriaCommencements452611st revision</v>
      </c>
      <c r="B239" s="222">
        <v>238</v>
      </c>
      <c r="C239" s="221" t="s">
        <v>8</v>
      </c>
      <c r="D239" s="221" t="s">
        <v>74</v>
      </c>
      <c r="E239">
        <v>2024.2</v>
      </c>
      <c r="F239">
        <v>120</v>
      </c>
      <c r="G239" s="66">
        <v>45261</v>
      </c>
      <c r="H239">
        <v>6907</v>
      </c>
      <c r="I239">
        <v>0</v>
      </c>
      <c r="J239" s="221" t="s">
        <v>0</v>
      </c>
      <c r="K239">
        <v>6829</v>
      </c>
      <c r="L239">
        <v>6985</v>
      </c>
      <c r="M239">
        <v>6863</v>
      </c>
      <c r="N239">
        <v>100.6</v>
      </c>
      <c r="O239" s="221" t="s">
        <v>28</v>
      </c>
      <c r="P239">
        <v>6862</v>
      </c>
      <c r="Q239">
        <v>0</v>
      </c>
      <c r="R239" s="92"/>
    </row>
    <row r="240" spans="1:18" x14ac:dyDescent="0.25">
      <c r="A240" s="91" t="str">
        <f t="shared" si="3"/>
        <v>VictoriaCommencements45352Initial</v>
      </c>
      <c r="B240" s="222">
        <v>239</v>
      </c>
      <c r="C240" s="221" t="s">
        <v>8</v>
      </c>
      <c r="D240" s="221" t="s">
        <v>74</v>
      </c>
      <c r="E240">
        <v>2024.3</v>
      </c>
      <c r="F240">
        <v>120</v>
      </c>
      <c r="G240" s="66">
        <v>45352</v>
      </c>
      <c r="H240">
        <v>11498</v>
      </c>
      <c r="I240">
        <v>0</v>
      </c>
      <c r="J240" s="221" t="s">
        <v>31</v>
      </c>
      <c r="K240">
        <v>10007</v>
      </c>
      <c r="L240">
        <v>12989</v>
      </c>
      <c r="M240">
        <v>10967</v>
      </c>
      <c r="N240">
        <v>104.8</v>
      </c>
      <c r="O240" s="221" t="s">
        <v>28</v>
      </c>
      <c r="P240">
        <v>10907</v>
      </c>
      <c r="Q240">
        <v>0</v>
      </c>
      <c r="R240" s="92"/>
    </row>
    <row r="241" spans="1:18" x14ac:dyDescent="0.25">
      <c r="A241" s="91" t="str">
        <f t="shared" si="3"/>
        <v>VictoriaCommencements453521st revision</v>
      </c>
      <c r="B241" s="222">
        <v>240</v>
      </c>
      <c r="C241" s="221" t="s">
        <v>8</v>
      </c>
      <c r="D241" s="221" t="s">
        <v>74</v>
      </c>
      <c r="E241">
        <v>2024.3</v>
      </c>
      <c r="F241">
        <v>121</v>
      </c>
      <c r="G241" s="66">
        <v>45352</v>
      </c>
      <c r="H241">
        <v>11029</v>
      </c>
      <c r="I241">
        <v>0</v>
      </c>
      <c r="J241" s="221" t="s">
        <v>0</v>
      </c>
      <c r="K241">
        <v>10892</v>
      </c>
      <c r="L241">
        <v>11166</v>
      </c>
      <c r="M241">
        <v>10967</v>
      </c>
      <c r="N241">
        <v>100.6</v>
      </c>
      <c r="O241" s="221" t="s">
        <v>28</v>
      </c>
      <c r="P241">
        <v>10964</v>
      </c>
      <c r="Q241">
        <v>0</v>
      </c>
      <c r="R241" s="92"/>
    </row>
    <row r="242" spans="1:18" x14ac:dyDescent="0.25">
      <c r="A242" s="91" t="str">
        <f t="shared" si="3"/>
        <v>VictoriaCompletions45078Initial</v>
      </c>
      <c r="B242" s="222">
        <v>241</v>
      </c>
      <c r="C242" s="221" t="s">
        <v>8</v>
      </c>
      <c r="D242" s="221" t="s">
        <v>75</v>
      </c>
      <c r="E242">
        <v>2023.4</v>
      </c>
      <c r="F242">
        <v>117</v>
      </c>
      <c r="G242" s="66">
        <v>45078</v>
      </c>
      <c r="H242">
        <v>4105</v>
      </c>
      <c r="I242">
        <v>0</v>
      </c>
      <c r="J242" s="221" t="s">
        <v>31</v>
      </c>
      <c r="K242">
        <v>3996</v>
      </c>
      <c r="L242">
        <v>4214</v>
      </c>
      <c r="M242">
        <v>4004</v>
      </c>
      <c r="N242">
        <v>102.5</v>
      </c>
      <c r="O242" s="221" t="s">
        <v>28</v>
      </c>
      <c r="P242">
        <v>3769</v>
      </c>
      <c r="Q242">
        <v>0</v>
      </c>
      <c r="R242" s="92"/>
    </row>
    <row r="243" spans="1:18" x14ac:dyDescent="0.25">
      <c r="A243" s="91" t="str">
        <f t="shared" si="3"/>
        <v>VictoriaCompletions450781st revision</v>
      </c>
      <c r="B243" s="222">
        <v>242</v>
      </c>
      <c r="C243" s="221" t="s">
        <v>8</v>
      </c>
      <c r="D243" s="221" t="s">
        <v>75</v>
      </c>
      <c r="E243">
        <v>2023.4</v>
      </c>
      <c r="F243">
        <v>118</v>
      </c>
      <c r="G243" s="66">
        <v>45078</v>
      </c>
      <c r="H243">
        <v>4085</v>
      </c>
      <c r="I243">
        <v>0</v>
      </c>
      <c r="J243" s="221" t="s">
        <v>0</v>
      </c>
      <c r="K243">
        <v>3983</v>
      </c>
      <c r="L243">
        <v>4187</v>
      </c>
      <c r="M243">
        <v>4004</v>
      </c>
      <c r="N243">
        <v>102</v>
      </c>
      <c r="O243" s="221" t="s">
        <v>28</v>
      </c>
      <c r="P243">
        <v>3925</v>
      </c>
      <c r="Q243">
        <v>0</v>
      </c>
      <c r="R243" s="92"/>
    </row>
    <row r="244" spans="1:18" x14ac:dyDescent="0.25">
      <c r="A244" s="91" t="str">
        <f t="shared" si="3"/>
        <v>VictoriaCompletions45170Initial</v>
      </c>
      <c r="B244" s="222">
        <v>243</v>
      </c>
      <c r="C244" s="221" t="s">
        <v>8</v>
      </c>
      <c r="D244" s="221" t="s">
        <v>75</v>
      </c>
      <c r="E244">
        <v>2024.1</v>
      </c>
      <c r="F244">
        <v>118</v>
      </c>
      <c r="G244" s="66">
        <v>45170</v>
      </c>
      <c r="H244">
        <v>4542</v>
      </c>
      <c r="I244">
        <v>0</v>
      </c>
      <c r="J244" s="221" t="s">
        <v>31</v>
      </c>
      <c r="K244">
        <v>4361</v>
      </c>
      <c r="L244">
        <v>4723</v>
      </c>
      <c r="M244">
        <v>4396</v>
      </c>
      <c r="N244">
        <v>103.3</v>
      </c>
      <c r="O244" s="221" t="s">
        <v>28</v>
      </c>
      <c r="P244">
        <v>4173</v>
      </c>
      <c r="Q244">
        <v>0</v>
      </c>
      <c r="R244" s="92"/>
    </row>
    <row r="245" spans="1:18" x14ac:dyDescent="0.25">
      <c r="A245" s="91" t="str">
        <f t="shared" si="3"/>
        <v>VictoriaCompletions451701st revision</v>
      </c>
      <c r="B245" s="222">
        <v>244</v>
      </c>
      <c r="C245" s="221" t="s">
        <v>8</v>
      </c>
      <c r="D245" s="221" t="s">
        <v>75</v>
      </c>
      <c r="E245">
        <v>2024.1</v>
      </c>
      <c r="F245">
        <v>119</v>
      </c>
      <c r="G245" s="66">
        <v>45170</v>
      </c>
      <c r="H245">
        <v>4489</v>
      </c>
      <c r="I245">
        <v>0</v>
      </c>
      <c r="J245" s="221" t="s">
        <v>0</v>
      </c>
      <c r="K245">
        <v>4382</v>
      </c>
      <c r="L245">
        <v>4596</v>
      </c>
      <c r="M245">
        <v>4396</v>
      </c>
      <c r="N245">
        <v>102.1</v>
      </c>
      <c r="O245" s="221" t="s">
        <v>28</v>
      </c>
      <c r="P245">
        <v>4307</v>
      </c>
      <c r="Q245">
        <v>0</v>
      </c>
      <c r="R245" s="92"/>
    </row>
    <row r="246" spans="1:18" x14ac:dyDescent="0.25">
      <c r="A246" s="91" t="str">
        <f t="shared" si="3"/>
        <v>VictoriaCompletions45261Initial</v>
      </c>
      <c r="B246" s="222">
        <v>245</v>
      </c>
      <c r="C246" s="221" t="s">
        <v>8</v>
      </c>
      <c r="D246" s="221" t="s">
        <v>75</v>
      </c>
      <c r="E246">
        <v>2024.2</v>
      </c>
      <c r="F246">
        <v>119</v>
      </c>
      <c r="G246" s="66">
        <v>45261</v>
      </c>
      <c r="H246">
        <v>7531</v>
      </c>
      <c r="I246">
        <v>0</v>
      </c>
      <c r="J246" s="221" t="s">
        <v>31</v>
      </c>
      <c r="K246">
        <v>7214</v>
      </c>
      <c r="L246">
        <v>7848</v>
      </c>
      <c r="M246">
        <v>7155</v>
      </c>
      <c r="N246">
        <v>105.3</v>
      </c>
      <c r="O246" s="221" t="s">
        <v>27</v>
      </c>
      <c r="P246">
        <v>6917</v>
      </c>
      <c r="Q246">
        <v>0</v>
      </c>
      <c r="R246" s="92"/>
    </row>
    <row r="247" spans="1:18" x14ac:dyDescent="0.25">
      <c r="A247" s="91" t="str">
        <f t="shared" si="3"/>
        <v>VictoriaCompletions452611st revision</v>
      </c>
      <c r="B247" s="222">
        <v>246</v>
      </c>
      <c r="C247" s="221" t="s">
        <v>8</v>
      </c>
      <c r="D247" s="221" t="s">
        <v>75</v>
      </c>
      <c r="E247">
        <v>2024.2</v>
      </c>
      <c r="F247">
        <v>120</v>
      </c>
      <c r="G247" s="66">
        <v>45261</v>
      </c>
      <c r="H247">
        <v>7369</v>
      </c>
      <c r="I247">
        <v>0</v>
      </c>
      <c r="J247" s="221" t="s">
        <v>0</v>
      </c>
      <c r="K247">
        <v>7185</v>
      </c>
      <c r="L247">
        <v>7553</v>
      </c>
      <c r="M247">
        <v>7155</v>
      </c>
      <c r="N247">
        <v>103</v>
      </c>
      <c r="O247" s="221" t="s">
        <v>27</v>
      </c>
      <c r="P247">
        <v>7066</v>
      </c>
      <c r="Q247">
        <v>0</v>
      </c>
      <c r="R247" s="92"/>
    </row>
    <row r="248" spans="1:18" x14ac:dyDescent="0.25">
      <c r="A248" s="91" t="str">
        <f t="shared" si="3"/>
        <v>VictoriaCompletions45352Initial</v>
      </c>
      <c r="B248" s="222">
        <v>247</v>
      </c>
      <c r="C248" s="221" t="s">
        <v>8</v>
      </c>
      <c r="D248" s="221" t="s">
        <v>75</v>
      </c>
      <c r="E248">
        <v>2024.3</v>
      </c>
      <c r="F248">
        <v>120</v>
      </c>
      <c r="G248" s="66">
        <v>45352</v>
      </c>
      <c r="H248">
        <v>4389</v>
      </c>
      <c r="I248">
        <v>0</v>
      </c>
      <c r="J248" s="221" t="s">
        <v>31</v>
      </c>
      <c r="K248">
        <v>4209</v>
      </c>
      <c r="L248">
        <v>4569</v>
      </c>
      <c r="M248">
        <v>4182</v>
      </c>
      <c r="N248">
        <v>104.9</v>
      </c>
      <c r="O248" s="221" t="s">
        <v>27</v>
      </c>
      <c r="P248">
        <v>4034</v>
      </c>
      <c r="Q248">
        <v>0</v>
      </c>
      <c r="R248" s="92"/>
    </row>
    <row r="249" spans="1:18" x14ac:dyDescent="0.25">
      <c r="A249" s="91" t="str">
        <f t="shared" si="3"/>
        <v>VictoriaCompletions453521st revision</v>
      </c>
      <c r="B249" s="222">
        <v>248</v>
      </c>
      <c r="C249" s="221" t="s">
        <v>8</v>
      </c>
      <c r="D249" s="221" t="s">
        <v>75</v>
      </c>
      <c r="E249">
        <v>2024.3</v>
      </c>
      <c r="F249">
        <v>121</v>
      </c>
      <c r="G249" s="66">
        <v>45352</v>
      </c>
      <c r="H249">
        <v>4309</v>
      </c>
      <c r="I249">
        <v>0</v>
      </c>
      <c r="J249" s="221" t="s">
        <v>0</v>
      </c>
      <c r="K249">
        <v>4185</v>
      </c>
      <c r="L249">
        <v>4433</v>
      </c>
      <c r="M249">
        <v>4182</v>
      </c>
      <c r="N249">
        <v>103</v>
      </c>
      <c r="O249" s="221" t="s">
        <v>27</v>
      </c>
      <c r="P249">
        <v>4135</v>
      </c>
      <c r="Q249">
        <v>0</v>
      </c>
      <c r="R249" s="92"/>
    </row>
    <row r="250" spans="1:18" x14ac:dyDescent="0.25">
      <c r="A250" s="91" t="str">
        <f t="shared" si="3"/>
        <v>VictoriaIn-training44713Initial</v>
      </c>
      <c r="B250" s="222">
        <v>249</v>
      </c>
      <c r="C250" s="221" t="s">
        <v>8</v>
      </c>
      <c r="D250" s="221" t="s">
        <v>76</v>
      </c>
      <c r="E250">
        <v>2022.4</v>
      </c>
      <c r="F250">
        <v>113</v>
      </c>
      <c r="G250" s="66">
        <v>44713</v>
      </c>
      <c r="H250">
        <v>89867</v>
      </c>
      <c r="I250">
        <v>0</v>
      </c>
      <c r="J250" s="221" t="s">
        <v>31</v>
      </c>
      <c r="K250">
        <v>88074</v>
      </c>
      <c r="L250">
        <v>91660</v>
      </c>
      <c r="M250">
        <v>90448</v>
      </c>
      <c r="N250">
        <v>99.4</v>
      </c>
      <c r="O250" s="221" t="s">
        <v>28</v>
      </c>
      <c r="P250">
        <v>92600</v>
      </c>
      <c r="Q250">
        <v>0</v>
      </c>
      <c r="R250" s="92"/>
    </row>
    <row r="251" spans="1:18" x14ac:dyDescent="0.25">
      <c r="A251" s="91" t="str">
        <f t="shared" si="3"/>
        <v>VictoriaIn-training447131st revision</v>
      </c>
      <c r="B251" s="222">
        <v>250</v>
      </c>
      <c r="C251" s="221" t="s">
        <v>8</v>
      </c>
      <c r="D251" s="221" t="s">
        <v>76</v>
      </c>
      <c r="E251">
        <v>2022.4</v>
      </c>
      <c r="F251">
        <v>114</v>
      </c>
      <c r="G251" s="66">
        <v>44713</v>
      </c>
      <c r="H251">
        <v>90685</v>
      </c>
      <c r="I251">
        <v>0</v>
      </c>
      <c r="J251" s="221" t="s">
        <v>0</v>
      </c>
      <c r="K251">
        <v>89611</v>
      </c>
      <c r="L251">
        <v>91759</v>
      </c>
      <c r="M251">
        <v>90448</v>
      </c>
      <c r="N251">
        <v>100.3</v>
      </c>
      <c r="O251" s="221" t="s">
        <v>28</v>
      </c>
      <c r="P251">
        <v>92616</v>
      </c>
      <c r="Q251">
        <v>0</v>
      </c>
      <c r="R251" s="92"/>
    </row>
    <row r="252" spans="1:18" x14ac:dyDescent="0.25">
      <c r="A252" s="91" t="str">
        <f t="shared" si="3"/>
        <v>VictoriaIn-training44805Initial</v>
      </c>
      <c r="B252" s="222">
        <v>251</v>
      </c>
      <c r="C252" s="221" t="s">
        <v>8</v>
      </c>
      <c r="D252" s="221" t="s">
        <v>76</v>
      </c>
      <c r="E252">
        <v>2023.1</v>
      </c>
      <c r="F252">
        <v>114</v>
      </c>
      <c r="G252" s="66">
        <v>44805</v>
      </c>
      <c r="H252">
        <v>85931</v>
      </c>
      <c r="I252">
        <v>0</v>
      </c>
      <c r="J252" s="221" t="s">
        <v>31</v>
      </c>
      <c r="K252">
        <v>84153</v>
      </c>
      <c r="L252">
        <v>87709</v>
      </c>
      <c r="M252">
        <v>85724</v>
      </c>
      <c r="N252">
        <v>100.2</v>
      </c>
      <c r="O252" s="221" t="s">
        <v>28</v>
      </c>
      <c r="P252">
        <v>89375</v>
      </c>
      <c r="Q252">
        <v>0</v>
      </c>
      <c r="R252" s="92"/>
    </row>
    <row r="253" spans="1:18" x14ac:dyDescent="0.25">
      <c r="A253" s="91" t="str">
        <f t="shared" si="3"/>
        <v>VictoriaIn-training448051st revision</v>
      </c>
      <c r="B253" s="222">
        <v>252</v>
      </c>
      <c r="C253" s="221" t="s">
        <v>8</v>
      </c>
      <c r="D253" s="221" t="s">
        <v>76</v>
      </c>
      <c r="E253">
        <v>2023.1</v>
      </c>
      <c r="F253">
        <v>115</v>
      </c>
      <c r="G253" s="66">
        <v>44805</v>
      </c>
      <c r="H253">
        <v>86224</v>
      </c>
      <c r="I253">
        <v>0</v>
      </c>
      <c r="J253" s="221" t="s">
        <v>0</v>
      </c>
      <c r="K253">
        <v>84999</v>
      </c>
      <c r="L253">
        <v>87449</v>
      </c>
      <c r="M253">
        <v>85724</v>
      </c>
      <c r="N253">
        <v>100.6</v>
      </c>
      <c r="O253" s="221" t="s">
        <v>28</v>
      </c>
      <c r="P253">
        <v>88403</v>
      </c>
      <c r="Q253">
        <v>0</v>
      </c>
      <c r="R253" s="92"/>
    </row>
    <row r="254" spans="1:18" x14ac:dyDescent="0.25">
      <c r="A254" s="91" t="str">
        <f t="shared" si="3"/>
        <v>VictoriaIn-training44896Initial</v>
      </c>
      <c r="B254" s="222">
        <v>253</v>
      </c>
      <c r="C254" s="221" t="s">
        <v>8</v>
      </c>
      <c r="D254" s="221" t="s">
        <v>76</v>
      </c>
      <c r="E254">
        <v>2023.2</v>
      </c>
      <c r="F254">
        <v>115</v>
      </c>
      <c r="G254" s="66">
        <v>44896</v>
      </c>
      <c r="H254">
        <v>78947</v>
      </c>
      <c r="I254">
        <v>0</v>
      </c>
      <c r="J254" s="221" t="s">
        <v>31</v>
      </c>
      <c r="K254">
        <v>76848</v>
      </c>
      <c r="L254">
        <v>81046</v>
      </c>
      <c r="M254">
        <v>78126</v>
      </c>
      <c r="N254">
        <v>101.1</v>
      </c>
      <c r="O254" s="221" t="s">
        <v>28</v>
      </c>
      <c r="P254">
        <v>82438</v>
      </c>
      <c r="Q254">
        <v>0</v>
      </c>
      <c r="R254" s="92"/>
    </row>
    <row r="255" spans="1:18" x14ac:dyDescent="0.25">
      <c r="A255" s="91" t="str">
        <f t="shared" si="3"/>
        <v>VictoriaIn-training448961st revision</v>
      </c>
      <c r="B255" s="222">
        <v>254</v>
      </c>
      <c r="C255" s="221" t="s">
        <v>8</v>
      </c>
      <c r="D255" s="221" t="s">
        <v>76</v>
      </c>
      <c r="E255">
        <v>2023.2</v>
      </c>
      <c r="F255">
        <v>116</v>
      </c>
      <c r="G255" s="66">
        <v>44896</v>
      </c>
      <c r="H255">
        <v>78598</v>
      </c>
      <c r="I255">
        <v>0</v>
      </c>
      <c r="J255" s="221" t="s">
        <v>0</v>
      </c>
      <c r="K255">
        <v>77517</v>
      </c>
      <c r="L255">
        <v>79679</v>
      </c>
      <c r="M255">
        <v>78126</v>
      </c>
      <c r="N255">
        <v>100.6</v>
      </c>
      <c r="O255" s="221" t="s">
        <v>28</v>
      </c>
      <c r="P255">
        <v>80858</v>
      </c>
      <c r="Q255">
        <v>0</v>
      </c>
      <c r="R255" s="92"/>
    </row>
    <row r="256" spans="1:18" x14ac:dyDescent="0.25">
      <c r="A256" s="91" t="str">
        <f t="shared" si="3"/>
        <v>VictoriaIn-training44986Initial</v>
      </c>
      <c r="B256" s="222">
        <v>255</v>
      </c>
      <c r="C256" s="221" t="s">
        <v>8</v>
      </c>
      <c r="D256" s="221" t="s">
        <v>76</v>
      </c>
      <c r="E256">
        <v>2023.3</v>
      </c>
      <c r="F256">
        <v>116</v>
      </c>
      <c r="G256" s="66">
        <v>44986</v>
      </c>
      <c r="H256">
        <v>81211.760306199998</v>
      </c>
      <c r="I256">
        <v>81510</v>
      </c>
      <c r="J256" s="221" t="s">
        <v>31</v>
      </c>
      <c r="K256">
        <v>78604</v>
      </c>
      <c r="L256">
        <v>83819</v>
      </c>
      <c r="M256">
        <v>80866</v>
      </c>
      <c r="N256">
        <v>100.4</v>
      </c>
      <c r="O256" s="221" t="s">
        <v>28</v>
      </c>
      <c r="P256">
        <v>84759</v>
      </c>
      <c r="Q256">
        <v>100.8</v>
      </c>
      <c r="R256" s="92"/>
    </row>
    <row r="257" spans="1:18" x14ac:dyDescent="0.25">
      <c r="A257" s="91" t="str">
        <f t="shared" si="3"/>
        <v>VictoriaIn-training449861st revision</v>
      </c>
      <c r="B257" s="222">
        <v>256</v>
      </c>
      <c r="C257" s="221" t="s">
        <v>8</v>
      </c>
      <c r="D257" s="221" t="s">
        <v>76</v>
      </c>
      <c r="E257">
        <v>2023.3</v>
      </c>
      <c r="F257">
        <v>117</v>
      </c>
      <c r="G257" s="66">
        <v>44986</v>
      </c>
      <c r="H257">
        <v>81288</v>
      </c>
      <c r="I257">
        <v>0</v>
      </c>
      <c r="J257" s="221" t="s">
        <v>0</v>
      </c>
      <c r="K257">
        <v>80334</v>
      </c>
      <c r="L257">
        <v>82242</v>
      </c>
      <c r="M257">
        <v>80866</v>
      </c>
      <c r="N257">
        <v>100.5</v>
      </c>
      <c r="O257" s="221" t="s">
        <v>28</v>
      </c>
      <c r="P257">
        <v>83411</v>
      </c>
      <c r="Q257">
        <v>0</v>
      </c>
      <c r="R257" s="92"/>
    </row>
    <row r="258" spans="1:18" x14ac:dyDescent="0.25">
      <c r="A258" s="91" t="str">
        <f t="shared" ref="A258:A289" si="4">CONCATENATE(C258,D258,G258,J258)</f>
        <v>Western AustraliaCancellations/withdrawals44713Initial</v>
      </c>
      <c r="B258" s="222">
        <v>257</v>
      </c>
      <c r="C258" s="221" t="s">
        <v>9</v>
      </c>
      <c r="D258" s="221" t="s">
        <v>73</v>
      </c>
      <c r="E258">
        <v>2022.4</v>
      </c>
      <c r="F258">
        <v>113</v>
      </c>
      <c r="G258" s="66">
        <v>44713</v>
      </c>
      <c r="H258">
        <v>3825</v>
      </c>
      <c r="I258">
        <v>0</v>
      </c>
      <c r="J258" s="221" t="s">
        <v>31</v>
      </c>
      <c r="K258">
        <v>3697</v>
      </c>
      <c r="L258">
        <v>3953</v>
      </c>
      <c r="M258">
        <v>3798</v>
      </c>
      <c r="N258">
        <v>100.7</v>
      </c>
      <c r="O258" s="221" t="s">
        <v>28</v>
      </c>
      <c r="P258">
        <v>3798</v>
      </c>
      <c r="Q258">
        <v>0</v>
      </c>
      <c r="R258" s="92"/>
    </row>
    <row r="259" spans="1:18" x14ac:dyDescent="0.25">
      <c r="A259" s="91" t="str">
        <f t="shared" si="4"/>
        <v>Western AustraliaCancellations/withdrawals447131st revision</v>
      </c>
      <c r="B259" s="222">
        <v>258</v>
      </c>
      <c r="C259" s="221" t="s">
        <v>9</v>
      </c>
      <c r="D259" s="221" t="s">
        <v>73</v>
      </c>
      <c r="E259">
        <v>2022.4</v>
      </c>
      <c r="F259">
        <v>114</v>
      </c>
      <c r="G259" s="66">
        <v>44713</v>
      </c>
      <c r="H259">
        <v>3806</v>
      </c>
      <c r="I259">
        <v>0</v>
      </c>
      <c r="J259" s="221" t="s">
        <v>0</v>
      </c>
      <c r="K259">
        <v>3782</v>
      </c>
      <c r="L259">
        <v>3830</v>
      </c>
      <c r="M259">
        <v>3798</v>
      </c>
      <c r="N259">
        <v>100.2</v>
      </c>
      <c r="O259" s="221" t="s">
        <v>28</v>
      </c>
      <c r="P259">
        <v>3798</v>
      </c>
      <c r="Q259">
        <v>0</v>
      </c>
      <c r="R259" s="92"/>
    </row>
    <row r="260" spans="1:18" x14ac:dyDescent="0.25">
      <c r="A260" s="91" t="str">
        <f t="shared" si="4"/>
        <v>Western AustraliaCancellations/withdrawals44805Initial</v>
      </c>
      <c r="B260" s="222">
        <v>259</v>
      </c>
      <c r="C260" s="221" t="s">
        <v>9</v>
      </c>
      <c r="D260" s="221" t="s">
        <v>73</v>
      </c>
      <c r="E260">
        <v>2023.1</v>
      </c>
      <c r="F260">
        <v>114</v>
      </c>
      <c r="G260" s="66">
        <v>44805</v>
      </c>
      <c r="H260">
        <v>4037</v>
      </c>
      <c r="I260">
        <v>0</v>
      </c>
      <c r="J260" s="221" t="s">
        <v>31</v>
      </c>
      <c r="K260">
        <v>3900</v>
      </c>
      <c r="L260">
        <v>4174</v>
      </c>
      <c r="M260">
        <v>4008</v>
      </c>
      <c r="N260">
        <v>100.7</v>
      </c>
      <c r="O260" s="221" t="s">
        <v>28</v>
      </c>
      <c r="P260">
        <v>4009</v>
      </c>
      <c r="Q260">
        <v>0</v>
      </c>
      <c r="R260" s="92"/>
    </row>
    <row r="261" spans="1:18" x14ac:dyDescent="0.25">
      <c r="A261" s="91" t="str">
        <f t="shared" si="4"/>
        <v>Western AustraliaCancellations/withdrawals448051st revision</v>
      </c>
      <c r="B261" s="222">
        <v>260</v>
      </c>
      <c r="C261" s="221" t="s">
        <v>9</v>
      </c>
      <c r="D261" s="221" t="s">
        <v>73</v>
      </c>
      <c r="E261">
        <v>2023.1</v>
      </c>
      <c r="F261">
        <v>115</v>
      </c>
      <c r="G261" s="66">
        <v>44805</v>
      </c>
      <c r="H261">
        <v>4022</v>
      </c>
      <c r="I261">
        <v>0</v>
      </c>
      <c r="J261" s="221" t="s">
        <v>0</v>
      </c>
      <c r="K261">
        <v>3970</v>
      </c>
      <c r="L261">
        <v>4074</v>
      </c>
      <c r="M261">
        <v>4008</v>
      </c>
      <c r="N261">
        <v>100.3</v>
      </c>
      <c r="O261" s="221" t="s">
        <v>28</v>
      </c>
      <c r="P261">
        <v>4008</v>
      </c>
      <c r="Q261">
        <v>0</v>
      </c>
      <c r="R261" s="92"/>
    </row>
    <row r="262" spans="1:18" x14ac:dyDescent="0.25">
      <c r="A262" s="91" t="str">
        <f t="shared" si="4"/>
        <v>Western AustraliaCancellations/withdrawals44896Initial</v>
      </c>
      <c r="B262" s="222">
        <v>261</v>
      </c>
      <c r="C262" s="221" t="s">
        <v>9</v>
      </c>
      <c r="D262" s="221" t="s">
        <v>73</v>
      </c>
      <c r="E262">
        <v>2023.2</v>
      </c>
      <c r="F262">
        <v>115</v>
      </c>
      <c r="G262" s="66">
        <v>44896</v>
      </c>
      <c r="H262">
        <v>3808</v>
      </c>
      <c r="I262">
        <v>0</v>
      </c>
      <c r="J262" s="221" t="s">
        <v>31</v>
      </c>
      <c r="K262">
        <v>3678</v>
      </c>
      <c r="L262">
        <v>3938</v>
      </c>
      <c r="M262">
        <v>3783</v>
      </c>
      <c r="N262">
        <v>100.7</v>
      </c>
      <c r="O262" s="221" t="s">
        <v>28</v>
      </c>
      <c r="P262">
        <v>3783</v>
      </c>
      <c r="Q262">
        <v>0</v>
      </c>
      <c r="R262" s="92"/>
    </row>
    <row r="263" spans="1:18" x14ac:dyDescent="0.25">
      <c r="A263" s="91" t="str">
        <f t="shared" si="4"/>
        <v>Western AustraliaCancellations/withdrawals448961st revision</v>
      </c>
      <c r="B263" s="222">
        <v>262</v>
      </c>
      <c r="C263" s="221" t="s">
        <v>9</v>
      </c>
      <c r="D263" s="221" t="s">
        <v>73</v>
      </c>
      <c r="E263">
        <v>2023.2</v>
      </c>
      <c r="F263">
        <v>116</v>
      </c>
      <c r="G263" s="66">
        <v>44896</v>
      </c>
      <c r="H263">
        <v>3796</v>
      </c>
      <c r="I263">
        <v>0</v>
      </c>
      <c r="J263" s="221" t="s">
        <v>0</v>
      </c>
      <c r="K263">
        <v>3746</v>
      </c>
      <c r="L263">
        <v>3846</v>
      </c>
      <c r="M263">
        <v>3783</v>
      </c>
      <c r="N263">
        <v>100.3</v>
      </c>
      <c r="O263" s="221" t="s">
        <v>28</v>
      </c>
      <c r="P263">
        <v>3783</v>
      </c>
      <c r="Q263">
        <v>0</v>
      </c>
      <c r="R263" s="92"/>
    </row>
    <row r="264" spans="1:18" x14ac:dyDescent="0.25">
      <c r="A264" s="91" t="str">
        <f t="shared" si="4"/>
        <v>Western AustraliaCancellations/withdrawals44986Initial</v>
      </c>
      <c r="B264" s="222">
        <v>263</v>
      </c>
      <c r="C264" s="221" t="s">
        <v>9</v>
      </c>
      <c r="D264" s="221" t="s">
        <v>73</v>
      </c>
      <c r="E264">
        <v>2023.3</v>
      </c>
      <c r="F264">
        <v>116</v>
      </c>
      <c r="G264" s="66">
        <v>44986</v>
      </c>
      <c r="H264">
        <v>4187</v>
      </c>
      <c r="I264">
        <v>0</v>
      </c>
      <c r="J264" s="221" t="s">
        <v>31</v>
      </c>
      <c r="K264">
        <v>4024</v>
      </c>
      <c r="L264">
        <v>4350</v>
      </c>
      <c r="M264">
        <v>4168</v>
      </c>
      <c r="N264">
        <v>100.5</v>
      </c>
      <c r="O264" s="221" t="s">
        <v>28</v>
      </c>
      <c r="P264">
        <v>4168</v>
      </c>
      <c r="Q264">
        <v>0</v>
      </c>
      <c r="R264" s="92"/>
    </row>
    <row r="265" spans="1:18" x14ac:dyDescent="0.25">
      <c r="A265" s="91" t="str">
        <f t="shared" si="4"/>
        <v>Western AustraliaCancellations/withdrawals449861st revision</v>
      </c>
      <c r="B265" s="222">
        <v>264</v>
      </c>
      <c r="C265" s="221" t="s">
        <v>9</v>
      </c>
      <c r="D265" s="221" t="s">
        <v>73</v>
      </c>
      <c r="E265">
        <v>2023.3</v>
      </c>
      <c r="F265">
        <v>117</v>
      </c>
      <c r="G265" s="66">
        <v>44986</v>
      </c>
      <c r="H265">
        <v>4180</v>
      </c>
      <c r="I265">
        <v>0</v>
      </c>
      <c r="J265" s="221" t="s">
        <v>0</v>
      </c>
      <c r="K265">
        <v>4124</v>
      </c>
      <c r="L265">
        <v>4236</v>
      </c>
      <c r="M265">
        <v>4168</v>
      </c>
      <c r="N265">
        <v>100.3</v>
      </c>
      <c r="O265" s="221" t="s">
        <v>28</v>
      </c>
      <c r="P265">
        <v>4168</v>
      </c>
      <c r="Q265">
        <v>0</v>
      </c>
      <c r="R265" s="92"/>
    </row>
    <row r="266" spans="1:18" x14ac:dyDescent="0.25">
      <c r="A266" s="91" t="str">
        <f t="shared" si="4"/>
        <v>Western AustraliaCommencements45078Initial</v>
      </c>
      <c r="B266" s="222">
        <v>265</v>
      </c>
      <c r="C266" s="221" t="s">
        <v>9</v>
      </c>
      <c r="D266" s="221" t="s">
        <v>74</v>
      </c>
      <c r="E266">
        <v>2023.4</v>
      </c>
      <c r="F266">
        <v>117</v>
      </c>
      <c r="G266" s="66">
        <v>45078</v>
      </c>
      <c r="H266">
        <v>4966</v>
      </c>
      <c r="I266">
        <v>0</v>
      </c>
      <c r="J266" s="221" t="s">
        <v>31</v>
      </c>
      <c r="K266">
        <v>4880</v>
      </c>
      <c r="L266">
        <v>5052</v>
      </c>
      <c r="M266">
        <v>4826</v>
      </c>
      <c r="N266">
        <v>102.9</v>
      </c>
      <c r="O266" s="221" t="s">
        <v>27</v>
      </c>
      <c r="P266">
        <v>4921</v>
      </c>
      <c r="Q266">
        <v>0</v>
      </c>
      <c r="R266" s="92"/>
    </row>
    <row r="267" spans="1:18" x14ac:dyDescent="0.25">
      <c r="A267" s="91" t="str">
        <f t="shared" si="4"/>
        <v>Western AustraliaCommencements450781st revision</v>
      </c>
      <c r="B267" s="222">
        <v>266</v>
      </c>
      <c r="C267" s="221" t="s">
        <v>9</v>
      </c>
      <c r="D267" s="221" t="s">
        <v>74</v>
      </c>
      <c r="E267">
        <v>2023.4</v>
      </c>
      <c r="F267">
        <v>118</v>
      </c>
      <c r="G267" s="66">
        <v>45078</v>
      </c>
      <c r="H267">
        <v>4942</v>
      </c>
      <c r="I267">
        <v>0</v>
      </c>
      <c r="J267" s="221" t="s">
        <v>0</v>
      </c>
      <c r="K267">
        <v>4917</v>
      </c>
      <c r="L267">
        <v>4967</v>
      </c>
      <c r="M267">
        <v>4826</v>
      </c>
      <c r="N267">
        <v>102.4</v>
      </c>
      <c r="O267" s="221" t="s">
        <v>27</v>
      </c>
      <c r="P267">
        <v>4924</v>
      </c>
      <c r="Q267">
        <v>0</v>
      </c>
      <c r="R267" s="92"/>
    </row>
    <row r="268" spans="1:18" x14ac:dyDescent="0.25">
      <c r="A268" s="91" t="str">
        <f t="shared" si="4"/>
        <v>Western AustraliaCommencements45170Initial</v>
      </c>
      <c r="B268" s="222">
        <v>267</v>
      </c>
      <c r="C268" s="221" t="s">
        <v>9</v>
      </c>
      <c r="D268" s="221" t="s">
        <v>74</v>
      </c>
      <c r="E268">
        <v>2024.1</v>
      </c>
      <c r="F268">
        <v>118</v>
      </c>
      <c r="G268" s="66">
        <v>45170</v>
      </c>
      <c r="H268">
        <v>4714</v>
      </c>
      <c r="I268">
        <v>0</v>
      </c>
      <c r="J268" s="221" t="s">
        <v>31</v>
      </c>
      <c r="K268">
        <v>4635</v>
      </c>
      <c r="L268">
        <v>4793</v>
      </c>
      <c r="M268">
        <v>4572</v>
      </c>
      <c r="N268">
        <v>103.1</v>
      </c>
      <c r="O268" s="221" t="s">
        <v>27</v>
      </c>
      <c r="P268">
        <v>4668</v>
      </c>
      <c r="Q268">
        <v>0</v>
      </c>
      <c r="R268" s="92"/>
    </row>
    <row r="269" spans="1:18" x14ac:dyDescent="0.25">
      <c r="A269" s="91" t="str">
        <f t="shared" si="4"/>
        <v>Western AustraliaCommencements451701st revision</v>
      </c>
      <c r="B269" s="222">
        <v>268</v>
      </c>
      <c r="C269" s="221" t="s">
        <v>9</v>
      </c>
      <c r="D269" s="221" t="s">
        <v>74</v>
      </c>
      <c r="E269">
        <v>2024.1</v>
      </c>
      <c r="F269">
        <v>119</v>
      </c>
      <c r="G269" s="66">
        <v>45170</v>
      </c>
      <c r="H269">
        <v>4684</v>
      </c>
      <c r="I269">
        <v>0</v>
      </c>
      <c r="J269" s="221" t="s">
        <v>0</v>
      </c>
      <c r="K269">
        <v>4657</v>
      </c>
      <c r="L269">
        <v>4711</v>
      </c>
      <c r="M269">
        <v>4572</v>
      </c>
      <c r="N269">
        <v>102.4</v>
      </c>
      <c r="O269" s="221" t="s">
        <v>27</v>
      </c>
      <c r="P269">
        <v>4668</v>
      </c>
      <c r="Q269">
        <v>0</v>
      </c>
      <c r="R269" s="92"/>
    </row>
    <row r="270" spans="1:18" x14ac:dyDescent="0.25">
      <c r="A270" s="91" t="str">
        <f t="shared" si="4"/>
        <v>Western AustraliaCommencements45261Initial</v>
      </c>
      <c r="B270" s="222">
        <v>269</v>
      </c>
      <c r="C270" s="221" t="s">
        <v>9</v>
      </c>
      <c r="D270" s="221" t="s">
        <v>74</v>
      </c>
      <c r="E270">
        <v>2024.2</v>
      </c>
      <c r="F270">
        <v>119</v>
      </c>
      <c r="G270" s="66">
        <v>45261</v>
      </c>
      <c r="H270">
        <v>4162</v>
      </c>
      <c r="I270">
        <v>0</v>
      </c>
      <c r="J270" s="221" t="s">
        <v>31</v>
      </c>
      <c r="K270">
        <v>4085</v>
      </c>
      <c r="L270">
        <v>4239</v>
      </c>
      <c r="M270">
        <v>4067</v>
      </c>
      <c r="N270">
        <v>102.3</v>
      </c>
      <c r="O270" s="221" t="s">
        <v>27</v>
      </c>
      <c r="P270">
        <v>4126</v>
      </c>
      <c r="Q270">
        <v>0</v>
      </c>
      <c r="R270" s="92"/>
    </row>
    <row r="271" spans="1:18" x14ac:dyDescent="0.25">
      <c r="A271" s="91" t="str">
        <f t="shared" si="4"/>
        <v>Western AustraliaCommencements452611st revision</v>
      </c>
      <c r="B271" s="222">
        <v>270</v>
      </c>
      <c r="C271" s="221" t="s">
        <v>9</v>
      </c>
      <c r="D271" s="221" t="s">
        <v>74</v>
      </c>
      <c r="E271">
        <v>2024.2</v>
      </c>
      <c r="F271">
        <v>120</v>
      </c>
      <c r="G271" s="66">
        <v>45261</v>
      </c>
      <c r="H271">
        <v>4067</v>
      </c>
      <c r="I271">
        <v>0</v>
      </c>
      <c r="J271" s="221" t="s">
        <v>0</v>
      </c>
      <c r="K271">
        <v>3983</v>
      </c>
      <c r="L271">
        <v>4151</v>
      </c>
      <c r="M271">
        <v>4067</v>
      </c>
      <c r="N271">
        <v>100</v>
      </c>
      <c r="O271" s="221" t="s">
        <v>27</v>
      </c>
      <c r="P271">
        <v>4067</v>
      </c>
      <c r="Q271">
        <v>0</v>
      </c>
      <c r="R271" s="92"/>
    </row>
    <row r="272" spans="1:18" x14ac:dyDescent="0.25">
      <c r="A272" s="91" t="str">
        <f t="shared" si="4"/>
        <v>Western AustraliaCommencements45352Initial</v>
      </c>
      <c r="B272" s="222">
        <v>271</v>
      </c>
      <c r="C272" s="221" t="s">
        <v>9</v>
      </c>
      <c r="D272" s="221" t="s">
        <v>74</v>
      </c>
      <c r="E272">
        <v>2024.3</v>
      </c>
      <c r="F272">
        <v>120</v>
      </c>
      <c r="G272" s="66">
        <v>45352</v>
      </c>
      <c r="H272">
        <v>6639</v>
      </c>
      <c r="I272">
        <v>0</v>
      </c>
      <c r="J272" s="221" t="s">
        <v>31</v>
      </c>
      <c r="K272">
        <v>6432</v>
      </c>
      <c r="L272">
        <v>6846</v>
      </c>
      <c r="M272">
        <v>6641</v>
      </c>
      <c r="N272">
        <v>100</v>
      </c>
      <c r="O272" s="221" t="s">
        <v>28</v>
      </c>
      <c r="P272">
        <v>6639</v>
      </c>
      <c r="Q272">
        <v>0</v>
      </c>
      <c r="R272" s="92"/>
    </row>
    <row r="273" spans="1:18" x14ac:dyDescent="0.25">
      <c r="A273" s="91" t="str">
        <f t="shared" si="4"/>
        <v>Western AustraliaCommencements453521st revision</v>
      </c>
      <c r="B273" s="222">
        <v>272</v>
      </c>
      <c r="C273" s="221" t="s">
        <v>9</v>
      </c>
      <c r="D273" s="221" t="s">
        <v>74</v>
      </c>
      <c r="E273">
        <v>2024.3</v>
      </c>
      <c r="F273">
        <v>121</v>
      </c>
      <c r="G273" s="66">
        <v>45352</v>
      </c>
      <c r="H273">
        <v>6640</v>
      </c>
      <c r="I273">
        <v>0</v>
      </c>
      <c r="J273" s="221" t="s">
        <v>0</v>
      </c>
      <c r="K273">
        <v>6508</v>
      </c>
      <c r="L273">
        <v>6772</v>
      </c>
      <c r="M273">
        <v>6641</v>
      </c>
      <c r="N273">
        <v>100</v>
      </c>
      <c r="O273" s="221" t="s">
        <v>28</v>
      </c>
      <c r="P273">
        <v>6640</v>
      </c>
      <c r="Q273">
        <v>0</v>
      </c>
      <c r="R273" s="92"/>
    </row>
    <row r="274" spans="1:18" x14ac:dyDescent="0.25">
      <c r="A274" s="91" t="str">
        <f t="shared" si="4"/>
        <v>Western AustraliaCompletions45078Initial</v>
      </c>
      <c r="B274" s="222">
        <v>273</v>
      </c>
      <c r="C274" s="221" t="s">
        <v>9</v>
      </c>
      <c r="D274" s="221" t="s">
        <v>75</v>
      </c>
      <c r="E274">
        <v>2023.4</v>
      </c>
      <c r="F274">
        <v>117</v>
      </c>
      <c r="G274" s="66">
        <v>45078</v>
      </c>
      <c r="H274">
        <v>2248</v>
      </c>
      <c r="I274">
        <v>0</v>
      </c>
      <c r="J274" s="221" t="s">
        <v>31</v>
      </c>
      <c r="K274">
        <v>2226</v>
      </c>
      <c r="L274">
        <v>2270</v>
      </c>
      <c r="M274">
        <v>2232</v>
      </c>
      <c r="N274">
        <v>100.7</v>
      </c>
      <c r="O274" s="221" t="s">
        <v>28</v>
      </c>
      <c r="P274">
        <v>2229</v>
      </c>
      <c r="Q274">
        <v>0</v>
      </c>
      <c r="R274" s="92"/>
    </row>
    <row r="275" spans="1:18" x14ac:dyDescent="0.25">
      <c r="A275" s="91" t="str">
        <f t="shared" si="4"/>
        <v>Western AustraliaCompletions450781st revision</v>
      </c>
      <c r="B275" s="222">
        <v>274</v>
      </c>
      <c r="C275" s="221" t="s">
        <v>9</v>
      </c>
      <c r="D275" s="221" t="s">
        <v>75</v>
      </c>
      <c r="E275">
        <v>2023.4</v>
      </c>
      <c r="F275">
        <v>118</v>
      </c>
      <c r="G275" s="66">
        <v>45078</v>
      </c>
      <c r="H275">
        <v>2236</v>
      </c>
      <c r="I275">
        <v>0</v>
      </c>
      <c r="J275" s="221" t="s">
        <v>0</v>
      </c>
      <c r="K275">
        <v>2229</v>
      </c>
      <c r="L275">
        <v>2243</v>
      </c>
      <c r="M275">
        <v>2232</v>
      </c>
      <c r="N275">
        <v>100.2</v>
      </c>
      <c r="O275" s="221" t="s">
        <v>28</v>
      </c>
      <c r="P275">
        <v>2230</v>
      </c>
      <c r="Q275">
        <v>0</v>
      </c>
      <c r="R275" s="92"/>
    </row>
    <row r="276" spans="1:18" x14ac:dyDescent="0.25">
      <c r="A276" s="91" t="str">
        <f t="shared" si="4"/>
        <v>Western AustraliaCompletions45170Initial</v>
      </c>
      <c r="B276" s="222">
        <v>275</v>
      </c>
      <c r="C276" s="221" t="s">
        <v>9</v>
      </c>
      <c r="D276" s="221" t="s">
        <v>75</v>
      </c>
      <c r="E276">
        <v>2024.1</v>
      </c>
      <c r="F276">
        <v>118</v>
      </c>
      <c r="G276" s="66">
        <v>45170</v>
      </c>
      <c r="H276">
        <v>3080</v>
      </c>
      <c r="I276">
        <v>0</v>
      </c>
      <c r="J276" s="221" t="s">
        <v>31</v>
      </c>
      <c r="K276">
        <v>3048</v>
      </c>
      <c r="L276">
        <v>3112</v>
      </c>
      <c r="M276">
        <v>3078</v>
      </c>
      <c r="N276">
        <v>100.1</v>
      </c>
      <c r="O276" s="221" t="s">
        <v>28</v>
      </c>
      <c r="P276">
        <v>3054</v>
      </c>
      <c r="Q276">
        <v>0</v>
      </c>
      <c r="R276" s="92"/>
    </row>
    <row r="277" spans="1:18" x14ac:dyDescent="0.25">
      <c r="A277" s="91" t="str">
        <f t="shared" si="4"/>
        <v>Western AustraliaCompletions451701st revision</v>
      </c>
      <c r="B277" s="222">
        <v>276</v>
      </c>
      <c r="C277" s="221" t="s">
        <v>9</v>
      </c>
      <c r="D277" s="221" t="s">
        <v>75</v>
      </c>
      <c r="E277">
        <v>2024.1</v>
      </c>
      <c r="F277">
        <v>119</v>
      </c>
      <c r="G277" s="66">
        <v>45170</v>
      </c>
      <c r="H277">
        <v>3073</v>
      </c>
      <c r="I277">
        <v>0</v>
      </c>
      <c r="J277" s="221" t="s">
        <v>0</v>
      </c>
      <c r="K277">
        <v>3061</v>
      </c>
      <c r="L277">
        <v>3085</v>
      </c>
      <c r="M277">
        <v>3078</v>
      </c>
      <c r="N277">
        <v>99.8</v>
      </c>
      <c r="O277" s="221" t="s">
        <v>28</v>
      </c>
      <c r="P277">
        <v>3064</v>
      </c>
      <c r="Q277">
        <v>0</v>
      </c>
      <c r="R277" s="92"/>
    </row>
    <row r="278" spans="1:18" x14ac:dyDescent="0.25">
      <c r="A278" s="91" t="str">
        <f t="shared" si="4"/>
        <v>Western AustraliaCompletions45261Initial</v>
      </c>
      <c r="B278" s="222">
        <v>277</v>
      </c>
      <c r="C278" s="221" t="s">
        <v>9</v>
      </c>
      <c r="D278" s="221" t="s">
        <v>75</v>
      </c>
      <c r="E278">
        <v>2024.2</v>
      </c>
      <c r="F278">
        <v>119</v>
      </c>
      <c r="G278" s="66">
        <v>45261</v>
      </c>
      <c r="H278">
        <v>3403</v>
      </c>
      <c r="I278">
        <v>0</v>
      </c>
      <c r="J278" s="221" t="s">
        <v>31</v>
      </c>
      <c r="K278">
        <v>3371</v>
      </c>
      <c r="L278">
        <v>3435</v>
      </c>
      <c r="M278">
        <v>3387</v>
      </c>
      <c r="N278">
        <v>100.5</v>
      </c>
      <c r="O278" s="221" t="s">
        <v>28</v>
      </c>
      <c r="P278">
        <v>3372</v>
      </c>
      <c r="Q278">
        <v>0</v>
      </c>
      <c r="R278" s="92"/>
    </row>
    <row r="279" spans="1:18" x14ac:dyDescent="0.25">
      <c r="A279" s="91" t="str">
        <f t="shared" si="4"/>
        <v>Western AustraliaCompletions452611st revision</v>
      </c>
      <c r="B279" s="222">
        <v>278</v>
      </c>
      <c r="C279" s="221" t="s">
        <v>9</v>
      </c>
      <c r="D279" s="221" t="s">
        <v>75</v>
      </c>
      <c r="E279">
        <v>2024.2</v>
      </c>
      <c r="F279">
        <v>120</v>
      </c>
      <c r="G279" s="66">
        <v>45261</v>
      </c>
      <c r="H279">
        <v>3390</v>
      </c>
      <c r="I279">
        <v>0</v>
      </c>
      <c r="J279" s="221" t="s">
        <v>0</v>
      </c>
      <c r="K279">
        <v>3377</v>
      </c>
      <c r="L279">
        <v>3403</v>
      </c>
      <c r="M279">
        <v>3387</v>
      </c>
      <c r="N279">
        <v>100.1</v>
      </c>
      <c r="O279" s="221" t="s">
        <v>28</v>
      </c>
      <c r="P279">
        <v>3380</v>
      </c>
      <c r="Q279">
        <v>0</v>
      </c>
      <c r="R279" s="92"/>
    </row>
    <row r="280" spans="1:18" x14ac:dyDescent="0.25">
      <c r="A280" s="91" t="str">
        <f t="shared" si="4"/>
        <v>Western AustraliaCompletions45352Initial</v>
      </c>
      <c r="B280" s="222">
        <v>279</v>
      </c>
      <c r="C280" s="221" t="s">
        <v>9</v>
      </c>
      <c r="D280" s="221" t="s">
        <v>75</v>
      </c>
      <c r="E280">
        <v>2024.3</v>
      </c>
      <c r="F280">
        <v>120</v>
      </c>
      <c r="G280" s="66">
        <v>45352</v>
      </c>
      <c r="H280">
        <v>2672</v>
      </c>
      <c r="I280">
        <v>0</v>
      </c>
      <c r="J280" s="221" t="s">
        <v>31</v>
      </c>
      <c r="K280">
        <v>2646</v>
      </c>
      <c r="L280">
        <v>2698</v>
      </c>
      <c r="M280">
        <v>2667</v>
      </c>
      <c r="N280">
        <v>100.2</v>
      </c>
      <c r="O280" s="221" t="s">
        <v>28</v>
      </c>
      <c r="P280">
        <v>2648</v>
      </c>
      <c r="Q280">
        <v>0</v>
      </c>
      <c r="R280" s="92"/>
    </row>
    <row r="281" spans="1:18" x14ac:dyDescent="0.25">
      <c r="A281" s="91" t="str">
        <f t="shared" si="4"/>
        <v>Western AustraliaCompletions453521st revision</v>
      </c>
      <c r="B281" s="222">
        <v>280</v>
      </c>
      <c r="C281" s="221" t="s">
        <v>9</v>
      </c>
      <c r="D281" s="221" t="s">
        <v>75</v>
      </c>
      <c r="E281">
        <v>2024.3</v>
      </c>
      <c r="F281">
        <v>121</v>
      </c>
      <c r="G281" s="66">
        <v>45352</v>
      </c>
      <c r="H281">
        <v>2668</v>
      </c>
      <c r="I281">
        <v>0</v>
      </c>
      <c r="J281" s="221" t="s">
        <v>0</v>
      </c>
      <c r="K281">
        <v>2658</v>
      </c>
      <c r="L281">
        <v>2678</v>
      </c>
      <c r="M281">
        <v>2667</v>
      </c>
      <c r="N281">
        <v>100</v>
      </c>
      <c r="O281" s="221" t="s">
        <v>28</v>
      </c>
      <c r="P281">
        <v>2660</v>
      </c>
      <c r="Q281">
        <v>0</v>
      </c>
      <c r="R281" s="92"/>
    </row>
    <row r="282" spans="1:18" x14ac:dyDescent="0.25">
      <c r="A282" s="91" t="str">
        <f t="shared" si="4"/>
        <v>Western AustraliaIn-training44713Initial</v>
      </c>
      <c r="B282" s="222">
        <v>281</v>
      </c>
      <c r="C282" s="221" t="s">
        <v>9</v>
      </c>
      <c r="D282" s="221" t="s">
        <v>76</v>
      </c>
      <c r="E282">
        <v>2022.4</v>
      </c>
      <c r="F282">
        <v>113</v>
      </c>
      <c r="G282" s="66">
        <v>44713</v>
      </c>
      <c r="H282">
        <v>49518</v>
      </c>
      <c r="I282">
        <v>0</v>
      </c>
      <c r="J282" s="221" t="s">
        <v>31</v>
      </c>
      <c r="K282">
        <v>49319</v>
      </c>
      <c r="L282">
        <v>49717</v>
      </c>
      <c r="M282">
        <v>49392</v>
      </c>
      <c r="N282">
        <v>100.3</v>
      </c>
      <c r="O282" s="221" t="s">
        <v>28</v>
      </c>
      <c r="P282">
        <v>49380</v>
      </c>
      <c r="Q282">
        <v>0</v>
      </c>
      <c r="R282" s="92"/>
    </row>
    <row r="283" spans="1:18" x14ac:dyDescent="0.25">
      <c r="A283" s="91" t="str">
        <f t="shared" si="4"/>
        <v>Western AustraliaIn-training447131st revision</v>
      </c>
      <c r="B283" s="222">
        <v>282</v>
      </c>
      <c r="C283" s="221" t="s">
        <v>9</v>
      </c>
      <c r="D283" s="221" t="s">
        <v>76</v>
      </c>
      <c r="E283">
        <v>2022.4</v>
      </c>
      <c r="F283">
        <v>114</v>
      </c>
      <c r="G283" s="66">
        <v>44713</v>
      </c>
      <c r="H283">
        <v>49558</v>
      </c>
      <c r="I283">
        <v>0</v>
      </c>
      <c r="J283" s="221" t="s">
        <v>0</v>
      </c>
      <c r="K283">
        <v>49434</v>
      </c>
      <c r="L283">
        <v>49682</v>
      </c>
      <c r="M283">
        <v>49392</v>
      </c>
      <c r="N283">
        <v>100.3</v>
      </c>
      <c r="O283" s="221" t="s">
        <v>28</v>
      </c>
      <c r="P283">
        <v>49401</v>
      </c>
      <c r="Q283">
        <v>0</v>
      </c>
      <c r="R283" s="92"/>
    </row>
    <row r="284" spans="1:18" x14ac:dyDescent="0.25">
      <c r="A284" s="91" t="str">
        <f t="shared" si="4"/>
        <v>Western AustraliaIn-training44805Initial</v>
      </c>
      <c r="B284" s="222">
        <v>283</v>
      </c>
      <c r="C284" s="221" t="s">
        <v>9</v>
      </c>
      <c r="D284" s="221" t="s">
        <v>76</v>
      </c>
      <c r="E284">
        <v>2023.1</v>
      </c>
      <c r="F284">
        <v>114</v>
      </c>
      <c r="G284" s="66">
        <v>44805</v>
      </c>
      <c r="H284">
        <v>47248</v>
      </c>
      <c r="I284">
        <v>0</v>
      </c>
      <c r="J284" s="221" t="s">
        <v>31</v>
      </c>
      <c r="K284">
        <v>47053</v>
      </c>
      <c r="L284">
        <v>47443</v>
      </c>
      <c r="M284">
        <v>47042</v>
      </c>
      <c r="N284">
        <v>100.4</v>
      </c>
      <c r="O284" s="221" t="s">
        <v>27</v>
      </c>
      <c r="P284">
        <v>47075</v>
      </c>
      <c r="Q284">
        <v>0</v>
      </c>
      <c r="R284" s="92"/>
    </row>
    <row r="285" spans="1:18" x14ac:dyDescent="0.25">
      <c r="A285" s="91" t="str">
        <f t="shared" si="4"/>
        <v>Western AustraliaIn-training448051st revision</v>
      </c>
      <c r="B285" s="222">
        <v>284</v>
      </c>
      <c r="C285" s="221" t="s">
        <v>9</v>
      </c>
      <c r="D285" s="221" t="s">
        <v>76</v>
      </c>
      <c r="E285">
        <v>2023.1</v>
      </c>
      <c r="F285">
        <v>115</v>
      </c>
      <c r="G285" s="66">
        <v>44805</v>
      </c>
      <c r="H285">
        <v>47232</v>
      </c>
      <c r="I285">
        <v>0</v>
      </c>
      <c r="J285" s="221" t="s">
        <v>0</v>
      </c>
      <c r="K285">
        <v>47097</v>
      </c>
      <c r="L285">
        <v>47367</v>
      </c>
      <c r="M285">
        <v>47042</v>
      </c>
      <c r="N285">
        <v>100.4</v>
      </c>
      <c r="O285" s="221" t="s">
        <v>27</v>
      </c>
      <c r="P285">
        <v>47061</v>
      </c>
      <c r="Q285">
        <v>0</v>
      </c>
      <c r="R285" s="92"/>
    </row>
    <row r="286" spans="1:18" x14ac:dyDescent="0.25">
      <c r="A286" s="91" t="str">
        <f t="shared" si="4"/>
        <v>Western AustraliaIn-training44896Initial</v>
      </c>
      <c r="B286" s="222">
        <v>285</v>
      </c>
      <c r="C286" s="221" t="s">
        <v>9</v>
      </c>
      <c r="D286" s="221" t="s">
        <v>76</v>
      </c>
      <c r="E286">
        <v>2023.2</v>
      </c>
      <c r="F286">
        <v>115</v>
      </c>
      <c r="G286" s="66">
        <v>44896</v>
      </c>
      <c r="H286">
        <v>44304</v>
      </c>
      <c r="I286">
        <v>0</v>
      </c>
      <c r="J286" s="221" t="s">
        <v>31</v>
      </c>
      <c r="K286">
        <v>44101</v>
      </c>
      <c r="L286">
        <v>44507</v>
      </c>
      <c r="M286">
        <v>44062</v>
      </c>
      <c r="N286">
        <v>100.5</v>
      </c>
      <c r="O286" s="221" t="s">
        <v>27</v>
      </c>
      <c r="P286">
        <v>44107</v>
      </c>
      <c r="Q286">
        <v>0</v>
      </c>
      <c r="R286" s="92"/>
    </row>
    <row r="287" spans="1:18" x14ac:dyDescent="0.25">
      <c r="A287" s="91" t="str">
        <f t="shared" si="4"/>
        <v>Western AustraliaIn-training448961st revision</v>
      </c>
      <c r="B287" s="222">
        <v>286</v>
      </c>
      <c r="C287" s="221" t="s">
        <v>9</v>
      </c>
      <c r="D287" s="221" t="s">
        <v>76</v>
      </c>
      <c r="E287">
        <v>2023.2</v>
      </c>
      <c r="F287">
        <v>116</v>
      </c>
      <c r="G287" s="66">
        <v>44896</v>
      </c>
      <c r="H287">
        <v>44279</v>
      </c>
      <c r="I287">
        <v>0</v>
      </c>
      <c r="J287" s="221" t="s">
        <v>0</v>
      </c>
      <c r="K287">
        <v>44141</v>
      </c>
      <c r="L287">
        <v>44417</v>
      </c>
      <c r="M287">
        <v>44062</v>
      </c>
      <c r="N287">
        <v>100.5</v>
      </c>
      <c r="O287" s="221" t="s">
        <v>27</v>
      </c>
      <c r="P287">
        <v>44078</v>
      </c>
      <c r="Q287">
        <v>0</v>
      </c>
      <c r="R287" s="92"/>
    </row>
    <row r="288" spans="1:18" x14ac:dyDescent="0.25">
      <c r="A288" s="91" t="str">
        <f t="shared" si="4"/>
        <v>Western AustraliaIn-training44986Initial</v>
      </c>
      <c r="B288" s="222">
        <v>287</v>
      </c>
      <c r="C288" s="221" t="s">
        <v>9</v>
      </c>
      <c r="D288" s="221" t="s">
        <v>76</v>
      </c>
      <c r="E288">
        <v>2023.3</v>
      </c>
      <c r="F288">
        <v>116</v>
      </c>
      <c r="G288" s="66">
        <v>44986</v>
      </c>
      <c r="H288">
        <v>45369</v>
      </c>
      <c r="I288">
        <v>0</v>
      </c>
      <c r="J288" s="221" t="s">
        <v>31</v>
      </c>
      <c r="K288">
        <v>45105</v>
      </c>
      <c r="L288">
        <v>45633</v>
      </c>
      <c r="M288">
        <v>45090</v>
      </c>
      <c r="N288">
        <v>100.6</v>
      </c>
      <c r="O288" s="221" t="s">
        <v>27</v>
      </c>
      <c r="P288">
        <v>45115</v>
      </c>
      <c r="Q288">
        <v>0</v>
      </c>
      <c r="R288" s="92"/>
    </row>
    <row r="289" spans="1:18" x14ac:dyDescent="0.25">
      <c r="A289" s="91" t="str">
        <f t="shared" si="4"/>
        <v>Western AustraliaIn-training449861st revision</v>
      </c>
      <c r="B289" s="222">
        <v>288</v>
      </c>
      <c r="C289" s="221" t="s">
        <v>9</v>
      </c>
      <c r="D289" s="221" t="s">
        <v>76</v>
      </c>
      <c r="E289">
        <v>2023.3</v>
      </c>
      <c r="F289">
        <v>117</v>
      </c>
      <c r="G289" s="66">
        <v>44986</v>
      </c>
      <c r="H289">
        <v>45282</v>
      </c>
      <c r="I289">
        <v>0</v>
      </c>
      <c r="J289" s="221" t="s">
        <v>0</v>
      </c>
      <c r="K289">
        <v>45116</v>
      </c>
      <c r="L289">
        <v>45448</v>
      </c>
      <c r="M289">
        <v>45090</v>
      </c>
      <c r="N289">
        <v>100.4</v>
      </c>
      <c r="O289" s="221" t="s">
        <v>27</v>
      </c>
      <c r="P289">
        <v>45098</v>
      </c>
      <c r="Q289">
        <v>0</v>
      </c>
      <c r="R289" s="92"/>
    </row>
    <row r="290" spans="1:18" x14ac:dyDescent="0.25">
      <c r="A290" s="91" t="e">
        <f>CONCATENATE(#REF!,#REF!,#REF!,#REF!)</f>
        <v>#REF!</v>
      </c>
      <c r="R290" s="92"/>
    </row>
    <row r="291" spans="1:18" x14ac:dyDescent="0.25">
      <c r="A291" s="91" t="e">
        <f>CONCATENATE(#REF!,#REF!,#REF!,#REF!)</f>
        <v>#REF!</v>
      </c>
      <c r="R291" s="92"/>
    </row>
    <row r="292" spans="1:18" x14ac:dyDescent="0.25">
      <c r="A292" s="91" t="e">
        <f>CONCATENATE(#REF!,#REF!,#REF!,#REF!)</f>
        <v>#REF!</v>
      </c>
      <c r="R292" s="92"/>
    </row>
    <row r="293" spans="1:18" x14ac:dyDescent="0.25">
      <c r="A293" s="91" t="e">
        <f>CONCATENATE(#REF!,#REF!,#REF!,#REF!)</f>
        <v>#REF!</v>
      </c>
      <c r="R293" s="92"/>
    </row>
    <row r="294" spans="1:18" x14ac:dyDescent="0.25">
      <c r="A294" s="91" t="e">
        <f>CONCATENATE(#REF!,#REF!,#REF!,#REF!)</f>
        <v>#REF!</v>
      </c>
      <c r="R294" s="92"/>
    </row>
    <row r="295" spans="1:18" x14ac:dyDescent="0.25">
      <c r="A295" s="91" t="e">
        <f>CONCATENATE(#REF!,#REF!,#REF!,#REF!)</f>
        <v>#REF!</v>
      </c>
      <c r="R295" s="92"/>
    </row>
    <row r="296" spans="1:18" x14ac:dyDescent="0.25">
      <c r="A296" s="91" t="e">
        <f>CONCATENATE(#REF!,#REF!,#REF!,#REF!)</f>
        <v>#REF!</v>
      </c>
      <c r="R296" s="92"/>
    </row>
    <row r="297" spans="1:18" x14ac:dyDescent="0.25">
      <c r="A297" s="91" t="e">
        <f>CONCATENATE(#REF!,#REF!,#REF!,#REF!)</f>
        <v>#REF!</v>
      </c>
      <c r="R297" s="92"/>
    </row>
    <row r="298" spans="1:18" x14ac:dyDescent="0.25">
      <c r="A298" s="91" t="e">
        <f>CONCATENATE(#REF!,#REF!,#REF!,#REF!)</f>
        <v>#REF!</v>
      </c>
      <c r="R298" s="92"/>
    </row>
    <row r="299" spans="1:18" x14ac:dyDescent="0.25">
      <c r="A299" s="91" t="e">
        <f>CONCATENATE(#REF!,#REF!,#REF!,#REF!)</f>
        <v>#REF!</v>
      </c>
      <c r="R299" s="92"/>
    </row>
    <row r="300" spans="1:18" x14ac:dyDescent="0.25">
      <c r="A300" s="91" t="e">
        <f>CONCATENATE(#REF!,#REF!,#REF!,#REF!)</f>
        <v>#REF!</v>
      </c>
      <c r="R300" s="92"/>
    </row>
    <row r="301" spans="1:18" x14ac:dyDescent="0.25">
      <c r="A301" s="91" t="e">
        <f>CONCATENATE(#REF!,#REF!,#REF!,#REF!)</f>
        <v>#REF!</v>
      </c>
      <c r="R301" s="92"/>
    </row>
    <row r="302" spans="1:18" x14ac:dyDescent="0.25">
      <c r="A302" s="91" t="e">
        <f>CONCATENATE(#REF!,#REF!,#REF!,#REF!)</f>
        <v>#REF!</v>
      </c>
      <c r="R302" s="92"/>
    </row>
    <row r="303" spans="1:18" x14ac:dyDescent="0.25">
      <c r="A303" s="91" t="e">
        <f>CONCATENATE(#REF!,#REF!,#REF!,#REF!)</f>
        <v>#REF!</v>
      </c>
      <c r="R303" s="92"/>
    </row>
    <row r="304" spans="1:18" x14ac:dyDescent="0.25">
      <c r="A304" s="91" t="e">
        <f>CONCATENATE(#REF!,#REF!,#REF!,#REF!)</f>
        <v>#REF!</v>
      </c>
      <c r="R304" s="92"/>
    </row>
    <row r="305" spans="1:18" x14ac:dyDescent="0.25">
      <c r="A305" s="91" t="e">
        <f>CONCATENATE(#REF!,#REF!,#REF!,#REF!)</f>
        <v>#REF!</v>
      </c>
      <c r="R305" s="92"/>
    </row>
    <row r="306" spans="1:18" x14ac:dyDescent="0.25">
      <c r="A306" s="91" t="e">
        <f>CONCATENATE(#REF!,#REF!,#REF!,#REF!)</f>
        <v>#REF!</v>
      </c>
      <c r="R306" s="92"/>
    </row>
    <row r="307" spans="1:18" x14ac:dyDescent="0.25">
      <c r="A307" s="91" t="e">
        <f>CONCATENATE(#REF!,#REF!,#REF!,#REF!)</f>
        <v>#REF!</v>
      </c>
      <c r="R307" s="92"/>
    </row>
    <row r="308" spans="1:18" x14ac:dyDescent="0.25">
      <c r="A308" s="91" t="e">
        <f>CONCATENATE(#REF!,#REF!,#REF!,#REF!)</f>
        <v>#REF!</v>
      </c>
      <c r="R308" s="92"/>
    </row>
    <row r="309" spans="1:18" x14ac:dyDescent="0.25">
      <c r="A309" s="91" t="e">
        <f>CONCATENATE(#REF!,#REF!,#REF!,#REF!)</f>
        <v>#REF!</v>
      </c>
      <c r="R309" s="92"/>
    </row>
    <row r="310" spans="1:18" x14ac:dyDescent="0.25">
      <c r="A310" s="91" t="e">
        <f>CONCATENATE(#REF!,#REF!,#REF!,#REF!)</f>
        <v>#REF!</v>
      </c>
      <c r="R310" s="92"/>
    </row>
    <row r="311" spans="1:18" x14ac:dyDescent="0.25">
      <c r="A311" s="91" t="e">
        <f>CONCATENATE(#REF!,#REF!,#REF!,#REF!)</f>
        <v>#REF!</v>
      </c>
      <c r="R311" s="92"/>
    </row>
    <row r="312" spans="1:18" x14ac:dyDescent="0.25">
      <c r="A312" s="91" t="e">
        <f>CONCATENATE(#REF!,#REF!,#REF!,#REF!)</f>
        <v>#REF!</v>
      </c>
      <c r="R312" s="92"/>
    </row>
    <row r="313" spans="1:18" x14ac:dyDescent="0.25">
      <c r="A313" s="91" t="e">
        <f>CONCATENATE(#REF!,#REF!,#REF!,#REF!)</f>
        <v>#REF!</v>
      </c>
      <c r="R313" s="92"/>
    </row>
    <row r="314" spans="1:18" x14ac:dyDescent="0.25">
      <c r="A314" s="91" t="e">
        <f>CONCATENATE(#REF!,#REF!,#REF!,#REF!)</f>
        <v>#REF!</v>
      </c>
      <c r="R314" s="92"/>
    </row>
    <row r="315" spans="1:18" x14ac:dyDescent="0.25">
      <c r="A315" s="91" t="e">
        <f>CONCATENATE(#REF!,#REF!,#REF!,#REF!)</f>
        <v>#REF!</v>
      </c>
      <c r="R315" s="92"/>
    </row>
    <row r="316" spans="1:18" x14ac:dyDescent="0.25">
      <c r="A316" s="91" t="e">
        <f>CONCATENATE(#REF!,#REF!,#REF!,#REF!)</f>
        <v>#REF!</v>
      </c>
      <c r="R316" s="92"/>
    </row>
    <row r="317" spans="1:18" x14ac:dyDescent="0.25">
      <c r="A317" s="91" t="e">
        <f>CONCATENATE(#REF!,#REF!,#REF!,#REF!)</f>
        <v>#REF!</v>
      </c>
      <c r="R317" s="92"/>
    </row>
    <row r="318" spans="1:18" x14ac:dyDescent="0.25">
      <c r="A318" s="91" t="e">
        <f>CONCATENATE(#REF!,#REF!,#REF!,#REF!)</f>
        <v>#REF!</v>
      </c>
      <c r="R318" s="92"/>
    </row>
    <row r="319" spans="1:18" x14ac:dyDescent="0.25">
      <c r="A319" s="91" t="e">
        <f>CONCATENATE(#REF!,#REF!,#REF!,#REF!)</f>
        <v>#REF!</v>
      </c>
      <c r="R319" s="92"/>
    </row>
    <row r="320" spans="1:18" x14ac:dyDescent="0.25">
      <c r="A320" s="91" t="e">
        <f>CONCATENATE(#REF!,#REF!,#REF!,#REF!)</f>
        <v>#REF!</v>
      </c>
      <c r="R320" s="92"/>
    </row>
    <row r="321" spans="1:18" x14ac:dyDescent="0.25">
      <c r="A321" s="91" t="e">
        <f>CONCATENATE(#REF!,#REF!,#REF!,#REF!)</f>
        <v>#REF!</v>
      </c>
      <c r="R321" s="92"/>
    </row>
    <row r="322" spans="1:18" x14ac:dyDescent="0.25">
      <c r="A322" s="91" t="e">
        <f>CONCATENATE(#REF!,#REF!,#REF!,#REF!)</f>
        <v>#REF!</v>
      </c>
      <c r="R322" s="92"/>
    </row>
    <row r="323" spans="1:18" x14ac:dyDescent="0.25">
      <c r="A323" s="91" t="e">
        <f>CONCATENATE(#REF!,#REF!,#REF!,#REF!)</f>
        <v>#REF!</v>
      </c>
      <c r="R323" s="92"/>
    </row>
    <row r="324" spans="1:18" x14ac:dyDescent="0.25">
      <c r="A324" s="91" t="e">
        <f>CONCATENATE(#REF!,#REF!,#REF!,#REF!)</f>
        <v>#REF!</v>
      </c>
      <c r="R324" s="92"/>
    </row>
    <row r="325" spans="1:18" x14ac:dyDescent="0.25">
      <c r="A325" s="91" t="e">
        <f>CONCATENATE(#REF!,#REF!,#REF!,#REF!)</f>
        <v>#REF!</v>
      </c>
      <c r="R325" s="92"/>
    </row>
    <row r="326" spans="1:18" x14ac:dyDescent="0.25">
      <c r="A326" s="91" t="e">
        <f>CONCATENATE(#REF!,#REF!,#REF!,#REF!)</f>
        <v>#REF!</v>
      </c>
      <c r="R326" s="92"/>
    </row>
    <row r="327" spans="1:18" x14ac:dyDescent="0.25">
      <c r="A327" s="91" t="e">
        <f>CONCATENATE(#REF!,#REF!,#REF!,#REF!)</f>
        <v>#REF!</v>
      </c>
      <c r="R327" s="92"/>
    </row>
    <row r="328" spans="1:18" x14ac:dyDescent="0.25">
      <c r="A328" s="91" t="e">
        <f>CONCATENATE(#REF!,#REF!,#REF!,#REF!)</f>
        <v>#REF!</v>
      </c>
      <c r="R328" s="92"/>
    </row>
    <row r="329" spans="1:18" x14ac:dyDescent="0.25">
      <c r="A329" s="91" t="e">
        <f>CONCATENATE(#REF!,#REF!,#REF!,#REF!)</f>
        <v>#REF!</v>
      </c>
      <c r="R329" s="92"/>
    </row>
    <row r="330" spans="1:18" x14ac:dyDescent="0.25">
      <c r="A330" s="91" t="e">
        <f>CONCATENATE(#REF!,#REF!,#REF!,#REF!)</f>
        <v>#REF!</v>
      </c>
      <c r="R330" s="92"/>
    </row>
    <row r="331" spans="1:18" x14ac:dyDescent="0.25">
      <c r="A331" s="91" t="e">
        <f>CONCATENATE(#REF!,#REF!,#REF!,#REF!)</f>
        <v>#REF!</v>
      </c>
      <c r="R331" s="92"/>
    </row>
    <row r="332" spans="1:18" x14ac:dyDescent="0.25">
      <c r="A332" s="91" t="e">
        <f>CONCATENATE(#REF!,#REF!,#REF!,#REF!)</f>
        <v>#REF!</v>
      </c>
      <c r="R332" s="92"/>
    </row>
    <row r="333" spans="1:18" x14ac:dyDescent="0.25">
      <c r="A333" s="91" t="e">
        <f>CONCATENATE(#REF!,#REF!,#REF!,#REF!)</f>
        <v>#REF!</v>
      </c>
      <c r="R333" s="92"/>
    </row>
    <row r="334" spans="1:18" x14ac:dyDescent="0.25">
      <c r="A334" s="91" t="e">
        <f>CONCATENATE(#REF!,#REF!,#REF!,#REF!)</f>
        <v>#REF!</v>
      </c>
      <c r="R334" s="92"/>
    </row>
    <row r="335" spans="1:18" x14ac:dyDescent="0.25">
      <c r="A335" s="91" t="e">
        <f>CONCATENATE(#REF!,#REF!,#REF!,#REF!)</f>
        <v>#REF!</v>
      </c>
      <c r="R335" s="92"/>
    </row>
    <row r="336" spans="1:18" x14ac:dyDescent="0.25">
      <c r="A336" s="91" t="e">
        <f>CONCATENATE(#REF!,#REF!,#REF!,#REF!)</f>
        <v>#REF!</v>
      </c>
      <c r="R336" s="92"/>
    </row>
    <row r="337" spans="1:18" x14ac:dyDescent="0.25">
      <c r="A337" s="91" t="e">
        <f>CONCATENATE(#REF!,#REF!,#REF!,#REF!)</f>
        <v>#REF!</v>
      </c>
      <c r="R337" s="92"/>
    </row>
    <row r="338" spans="1:18" x14ac:dyDescent="0.25">
      <c r="A338" s="91" t="e">
        <f>CONCATENATE(#REF!,#REF!,#REF!,#REF!)</f>
        <v>#REF!</v>
      </c>
      <c r="R338" s="92"/>
    </row>
    <row r="339" spans="1:18" x14ac:dyDescent="0.25">
      <c r="A339" s="91" t="e">
        <f>CONCATENATE(#REF!,#REF!,#REF!,#REF!)</f>
        <v>#REF!</v>
      </c>
      <c r="R339" s="92"/>
    </row>
    <row r="340" spans="1:18" x14ac:dyDescent="0.25">
      <c r="A340" s="91" t="e">
        <f>CONCATENATE(#REF!,#REF!,#REF!,#REF!)</f>
        <v>#REF!</v>
      </c>
      <c r="R340" s="92"/>
    </row>
    <row r="341" spans="1:18" x14ac:dyDescent="0.25">
      <c r="A341" s="91" t="e">
        <f>CONCATENATE(#REF!,#REF!,#REF!,#REF!)</f>
        <v>#REF!</v>
      </c>
      <c r="R341" s="92"/>
    </row>
    <row r="342" spans="1:18" x14ac:dyDescent="0.25">
      <c r="A342" s="91" t="e">
        <f>CONCATENATE(#REF!,#REF!,#REF!,#REF!)</f>
        <v>#REF!</v>
      </c>
      <c r="R342" s="92"/>
    </row>
    <row r="343" spans="1:18" x14ac:dyDescent="0.25">
      <c r="A343" s="91" t="e">
        <f>CONCATENATE(#REF!,#REF!,#REF!,#REF!)</f>
        <v>#REF!</v>
      </c>
      <c r="R343" s="92"/>
    </row>
    <row r="344" spans="1:18" x14ac:dyDescent="0.25">
      <c r="A344" s="91" t="e">
        <f>CONCATENATE(#REF!,#REF!,#REF!,#REF!)</f>
        <v>#REF!</v>
      </c>
      <c r="R344" s="92"/>
    </row>
    <row r="345" spans="1:18" x14ac:dyDescent="0.25">
      <c r="A345" s="91" t="e">
        <f>CONCATENATE(#REF!,#REF!,#REF!,#REF!)</f>
        <v>#REF!</v>
      </c>
      <c r="R345" s="92"/>
    </row>
    <row r="346" spans="1:18" x14ac:dyDescent="0.25">
      <c r="A346" s="91" t="e">
        <f>CONCATENATE(#REF!,#REF!,#REF!,#REF!)</f>
        <v>#REF!</v>
      </c>
      <c r="R346" s="92"/>
    </row>
    <row r="347" spans="1:18" x14ac:dyDescent="0.25">
      <c r="A347" s="91" t="e">
        <f>CONCATENATE(#REF!,#REF!,#REF!,#REF!)</f>
        <v>#REF!</v>
      </c>
      <c r="R347" s="92"/>
    </row>
    <row r="348" spans="1:18" x14ac:dyDescent="0.25">
      <c r="A348" s="91" t="e">
        <f>CONCATENATE(#REF!,#REF!,#REF!,#REF!)</f>
        <v>#REF!</v>
      </c>
      <c r="R348" s="92"/>
    </row>
    <row r="349" spans="1:18" x14ac:dyDescent="0.25">
      <c r="A349" s="91" t="e">
        <f>CONCATENATE(#REF!,#REF!,#REF!,#REF!)</f>
        <v>#REF!</v>
      </c>
      <c r="R349" s="92"/>
    </row>
    <row r="350" spans="1:18" x14ac:dyDescent="0.25">
      <c r="A350" s="91" t="e">
        <f>CONCATENATE(#REF!,#REF!,#REF!,#REF!)</f>
        <v>#REF!</v>
      </c>
      <c r="R350" s="92"/>
    </row>
    <row r="351" spans="1:18" x14ac:dyDescent="0.25">
      <c r="A351" s="91" t="e">
        <f>CONCATENATE(#REF!,#REF!,#REF!,#REF!)</f>
        <v>#REF!</v>
      </c>
      <c r="R351" s="92"/>
    </row>
    <row r="352" spans="1:18" x14ac:dyDescent="0.25">
      <c r="A352" s="91" t="e">
        <f>CONCATENATE(#REF!,#REF!,#REF!,#REF!)</f>
        <v>#REF!</v>
      </c>
      <c r="R352" s="92"/>
    </row>
    <row r="353" spans="1:18" x14ac:dyDescent="0.25">
      <c r="A353" s="91" t="e">
        <f>CONCATENATE(#REF!,#REF!,#REF!,#REF!)</f>
        <v>#REF!</v>
      </c>
      <c r="R353" s="92"/>
    </row>
    <row r="354" spans="1:18" x14ac:dyDescent="0.25">
      <c r="A354" s="91" t="e">
        <f>CONCATENATE(#REF!,#REF!,#REF!,#REF!)</f>
        <v>#REF!</v>
      </c>
      <c r="R354" s="92"/>
    </row>
    <row r="355" spans="1:18" x14ac:dyDescent="0.25">
      <c r="A355" s="91" t="e">
        <f>CONCATENATE(#REF!,#REF!,#REF!,#REF!)</f>
        <v>#REF!</v>
      </c>
      <c r="R355" s="92"/>
    </row>
    <row r="356" spans="1:18" x14ac:dyDescent="0.25">
      <c r="A356" s="91" t="e">
        <f>CONCATENATE(#REF!,#REF!,#REF!,#REF!)</f>
        <v>#REF!</v>
      </c>
      <c r="R356" s="92"/>
    </row>
    <row r="357" spans="1:18" x14ac:dyDescent="0.25">
      <c r="A357" s="91" t="e">
        <f>CONCATENATE(#REF!,#REF!,#REF!,#REF!)</f>
        <v>#REF!</v>
      </c>
      <c r="R357" s="92"/>
    </row>
    <row r="358" spans="1:18" x14ac:dyDescent="0.25">
      <c r="A358" s="91" t="e">
        <f>CONCATENATE(#REF!,#REF!,#REF!,#REF!)</f>
        <v>#REF!</v>
      </c>
      <c r="R358" s="92"/>
    </row>
    <row r="359" spans="1:18" x14ac:dyDescent="0.25">
      <c r="A359" s="91" t="e">
        <f>CONCATENATE(#REF!,#REF!,#REF!,#REF!)</f>
        <v>#REF!</v>
      </c>
      <c r="R359" s="92"/>
    </row>
    <row r="360" spans="1:18" x14ac:dyDescent="0.25">
      <c r="A360" s="91" t="e">
        <f>CONCATENATE(#REF!,#REF!,#REF!,#REF!)</f>
        <v>#REF!</v>
      </c>
      <c r="R360" s="92"/>
    </row>
    <row r="361" spans="1:18" x14ac:dyDescent="0.25">
      <c r="A361" s="91" t="e">
        <f>CONCATENATE(#REF!,#REF!,#REF!,#REF!)</f>
        <v>#REF!</v>
      </c>
      <c r="R361" s="92"/>
    </row>
    <row r="362" spans="1:18" x14ac:dyDescent="0.25">
      <c r="A362" s="91" t="e">
        <f>CONCATENATE(#REF!,#REF!,#REF!,#REF!)</f>
        <v>#REF!</v>
      </c>
      <c r="R362" s="92"/>
    </row>
    <row r="363" spans="1:18" x14ac:dyDescent="0.25">
      <c r="A363" s="91" t="e">
        <f>CONCATENATE(#REF!,#REF!,#REF!,#REF!)</f>
        <v>#REF!</v>
      </c>
      <c r="R363" s="92"/>
    </row>
    <row r="364" spans="1:18" x14ac:dyDescent="0.25">
      <c r="A364" s="91" t="e">
        <f>CONCATENATE(#REF!,#REF!,#REF!,#REF!)</f>
        <v>#REF!</v>
      </c>
      <c r="R364" s="92"/>
    </row>
    <row r="365" spans="1:18" x14ac:dyDescent="0.25">
      <c r="A365" s="91" t="e">
        <f>CONCATENATE(#REF!,#REF!,#REF!,#REF!)</f>
        <v>#REF!</v>
      </c>
      <c r="R365" s="92"/>
    </row>
    <row r="366" spans="1:18" x14ac:dyDescent="0.25">
      <c r="A366" s="91" t="e">
        <f>CONCATENATE(#REF!,#REF!,#REF!,#REF!)</f>
        <v>#REF!</v>
      </c>
      <c r="R366" s="92"/>
    </row>
    <row r="367" spans="1:18" x14ac:dyDescent="0.25">
      <c r="A367" s="91" t="e">
        <f>CONCATENATE(#REF!,#REF!,#REF!,#REF!)</f>
        <v>#REF!</v>
      </c>
      <c r="R367" s="92"/>
    </row>
    <row r="368" spans="1:18" x14ac:dyDescent="0.25">
      <c r="A368" s="91" t="e">
        <f>CONCATENATE(#REF!,#REF!,#REF!,#REF!)</f>
        <v>#REF!</v>
      </c>
      <c r="R368" s="92"/>
    </row>
    <row r="369" spans="1:18" x14ac:dyDescent="0.25">
      <c r="A369" s="91" t="e">
        <f>CONCATENATE(#REF!,#REF!,#REF!,#REF!)</f>
        <v>#REF!</v>
      </c>
      <c r="R369" s="92"/>
    </row>
    <row r="370" spans="1:18" x14ac:dyDescent="0.25">
      <c r="A370" s="91" t="e">
        <f>CONCATENATE(#REF!,#REF!,#REF!,#REF!)</f>
        <v>#REF!</v>
      </c>
      <c r="R370" s="92"/>
    </row>
    <row r="371" spans="1:18" x14ac:dyDescent="0.25">
      <c r="A371" s="91" t="e">
        <f>CONCATENATE(#REF!,#REF!,#REF!,#REF!)</f>
        <v>#REF!</v>
      </c>
      <c r="R371" s="92"/>
    </row>
    <row r="372" spans="1:18" x14ac:dyDescent="0.25">
      <c r="A372" s="91" t="e">
        <f>CONCATENATE(#REF!,#REF!,#REF!,#REF!)</f>
        <v>#REF!</v>
      </c>
      <c r="R372" s="92"/>
    </row>
    <row r="373" spans="1:18" x14ac:dyDescent="0.25">
      <c r="A373" s="91" t="e">
        <f>CONCATENATE(#REF!,#REF!,#REF!,#REF!)</f>
        <v>#REF!</v>
      </c>
      <c r="R373" s="92"/>
    </row>
    <row r="374" spans="1:18" x14ac:dyDescent="0.25">
      <c r="A374" s="91" t="e">
        <f>CONCATENATE(#REF!,#REF!,#REF!,#REF!)</f>
        <v>#REF!</v>
      </c>
      <c r="R374" s="92"/>
    </row>
    <row r="375" spans="1:18" x14ac:dyDescent="0.25">
      <c r="A375" s="91" t="e">
        <f>CONCATENATE(#REF!,#REF!,#REF!,#REF!)</f>
        <v>#REF!</v>
      </c>
      <c r="R375" s="92"/>
    </row>
    <row r="376" spans="1:18" x14ac:dyDescent="0.25">
      <c r="A376" s="91" t="e">
        <f>CONCATENATE(#REF!,#REF!,#REF!,#REF!)</f>
        <v>#REF!</v>
      </c>
      <c r="R376" s="92"/>
    </row>
    <row r="377" spans="1:18" x14ac:dyDescent="0.25">
      <c r="A377" s="91" t="e">
        <f>CONCATENATE(#REF!,#REF!,#REF!,#REF!)</f>
        <v>#REF!</v>
      </c>
      <c r="R377" s="92"/>
    </row>
    <row r="378" spans="1:18" x14ac:dyDescent="0.25">
      <c r="A378" s="91" t="e">
        <f>CONCATENATE(#REF!,#REF!,#REF!,#REF!)</f>
        <v>#REF!</v>
      </c>
      <c r="R378" s="92"/>
    </row>
    <row r="379" spans="1:18" x14ac:dyDescent="0.25">
      <c r="A379" s="91" t="e">
        <f>CONCATENATE(#REF!,#REF!,#REF!,#REF!)</f>
        <v>#REF!</v>
      </c>
      <c r="R379" s="92"/>
    </row>
    <row r="380" spans="1:18" x14ac:dyDescent="0.25">
      <c r="A380" s="91" t="e">
        <f>CONCATENATE(#REF!,#REF!,#REF!,#REF!)</f>
        <v>#REF!</v>
      </c>
      <c r="R380" s="92"/>
    </row>
    <row r="381" spans="1:18" x14ac:dyDescent="0.25">
      <c r="A381" s="91" t="e">
        <f>CONCATENATE(#REF!,#REF!,#REF!,#REF!)</f>
        <v>#REF!</v>
      </c>
      <c r="R381" s="92"/>
    </row>
    <row r="382" spans="1:18" x14ac:dyDescent="0.25">
      <c r="A382" s="91" t="e">
        <f>CONCATENATE(#REF!,#REF!,#REF!,#REF!)</f>
        <v>#REF!</v>
      </c>
      <c r="R382" s="92"/>
    </row>
    <row r="383" spans="1:18" x14ac:dyDescent="0.25">
      <c r="A383" s="91" t="e">
        <f>CONCATENATE(#REF!,#REF!,#REF!,#REF!)</f>
        <v>#REF!</v>
      </c>
      <c r="R383" s="92"/>
    </row>
    <row r="384" spans="1:18" x14ac:dyDescent="0.25">
      <c r="A384" s="91" t="e">
        <f>CONCATENATE(#REF!,#REF!,#REF!,#REF!)</f>
        <v>#REF!</v>
      </c>
      <c r="R384" s="92"/>
    </row>
    <row r="385" spans="1:18" x14ac:dyDescent="0.25">
      <c r="A385" s="91" t="e">
        <f>CONCATENATE(#REF!,#REF!,#REF!,#REF!)</f>
        <v>#REF!</v>
      </c>
      <c r="R385" s="92"/>
    </row>
    <row r="386" spans="1:18" x14ac:dyDescent="0.25">
      <c r="A386" s="91" t="e">
        <f>CONCATENATE(#REF!,#REF!,#REF!,#REF!)</f>
        <v>#REF!</v>
      </c>
      <c r="R386" s="92"/>
    </row>
    <row r="387" spans="1:18" x14ac:dyDescent="0.25">
      <c r="A387" s="91" t="e">
        <f>CONCATENATE(#REF!,#REF!,#REF!,#REF!)</f>
        <v>#REF!</v>
      </c>
      <c r="R387" s="92"/>
    </row>
    <row r="388" spans="1:18" x14ac:dyDescent="0.25">
      <c r="A388" s="91" t="e">
        <f>CONCATENATE(#REF!,#REF!,#REF!,#REF!)</f>
        <v>#REF!</v>
      </c>
      <c r="R388" s="92"/>
    </row>
    <row r="389" spans="1:18" x14ac:dyDescent="0.25">
      <c r="A389" s="91" t="e">
        <f>CONCATENATE(#REF!,#REF!,#REF!,#REF!)</f>
        <v>#REF!</v>
      </c>
      <c r="R389" s="92"/>
    </row>
    <row r="390" spans="1:18" x14ac:dyDescent="0.25">
      <c r="A390" s="91" t="e">
        <f>CONCATENATE(#REF!,#REF!,#REF!,#REF!)</f>
        <v>#REF!</v>
      </c>
      <c r="R390" s="92"/>
    </row>
    <row r="391" spans="1:18" x14ac:dyDescent="0.25">
      <c r="A391" s="91" t="e">
        <f>CONCATENATE(#REF!,#REF!,#REF!,#REF!)</f>
        <v>#REF!</v>
      </c>
      <c r="R391" s="92"/>
    </row>
    <row r="392" spans="1:18" x14ac:dyDescent="0.25">
      <c r="A392" s="91" t="e">
        <f>CONCATENATE(#REF!,#REF!,#REF!,#REF!)</f>
        <v>#REF!</v>
      </c>
      <c r="R392" s="92"/>
    </row>
    <row r="393" spans="1:18" x14ac:dyDescent="0.25">
      <c r="A393" s="91" t="e">
        <f>CONCATENATE(#REF!,#REF!,#REF!,#REF!)</f>
        <v>#REF!</v>
      </c>
      <c r="R393" s="92"/>
    </row>
    <row r="394" spans="1:18" x14ac:dyDescent="0.25">
      <c r="A394" s="91" t="e">
        <f>CONCATENATE(#REF!,#REF!,#REF!,#REF!)</f>
        <v>#REF!</v>
      </c>
      <c r="R394" s="92"/>
    </row>
    <row r="395" spans="1:18" x14ac:dyDescent="0.25">
      <c r="A395" s="91" t="e">
        <f>CONCATENATE(#REF!,#REF!,#REF!,#REF!)</f>
        <v>#REF!</v>
      </c>
      <c r="R395" s="92"/>
    </row>
    <row r="396" spans="1:18" x14ac:dyDescent="0.25">
      <c r="A396" s="91" t="e">
        <f>CONCATENATE(#REF!,#REF!,#REF!,#REF!)</f>
        <v>#REF!</v>
      </c>
      <c r="R396" s="92"/>
    </row>
    <row r="397" spans="1:18" x14ac:dyDescent="0.25">
      <c r="A397" s="91" t="e">
        <f>CONCATENATE(#REF!,#REF!,#REF!,#REF!)</f>
        <v>#REF!</v>
      </c>
      <c r="R397" s="92"/>
    </row>
    <row r="398" spans="1:18" x14ac:dyDescent="0.25">
      <c r="A398" s="91" t="e">
        <f>CONCATENATE(#REF!,#REF!,#REF!,#REF!)</f>
        <v>#REF!</v>
      </c>
      <c r="R398" s="92"/>
    </row>
    <row r="399" spans="1:18" x14ac:dyDescent="0.25">
      <c r="A399" s="91" t="e">
        <f>CONCATENATE(#REF!,#REF!,#REF!,#REF!)</f>
        <v>#REF!</v>
      </c>
      <c r="R399" s="92"/>
    </row>
    <row r="400" spans="1:18" x14ac:dyDescent="0.25">
      <c r="A400" s="91" t="e">
        <f>CONCATENATE(#REF!,#REF!,#REF!,#REF!)</f>
        <v>#REF!</v>
      </c>
      <c r="R400" s="92"/>
    </row>
    <row r="401" spans="1:18" x14ac:dyDescent="0.25">
      <c r="A401" s="91" t="e">
        <f>CONCATENATE(#REF!,#REF!,#REF!,#REF!)</f>
        <v>#REF!</v>
      </c>
      <c r="R401" s="92"/>
    </row>
    <row r="402" spans="1:18" x14ac:dyDescent="0.25">
      <c r="A402" s="91" t="e">
        <f>CONCATENATE(#REF!,#REF!,#REF!,#REF!)</f>
        <v>#REF!</v>
      </c>
      <c r="R402" s="92"/>
    </row>
    <row r="403" spans="1:18" x14ac:dyDescent="0.25">
      <c r="A403" s="91" t="e">
        <f>CONCATENATE(#REF!,#REF!,#REF!,#REF!)</f>
        <v>#REF!</v>
      </c>
      <c r="R403" s="92"/>
    </row>
    <row r="404" spans="1:18" x14ac:dyDescent="0.25">
      <c r="A404" s="91" t="e">
        <f>CONCATENATE(#REF!,#REF!,#REF!,#REF!)</f>
        <v>#REF!</v>
      </c>
      <c r="R404" s="92"/>
    </row>
    <row r="405" spans="1:18" x14ac:dyDescent="0.25">
      <c r="A405" s="91" t="e">
        <f>CONCATENATE(#REF!,#REF!,#REF!,#REF!)</f>
        <v>#REF!</v>
      </c>
      <c r="R405" s="92"/>
    </row>
    <row r="406" spans="1:18" x14ac:dyDescent="0.25">
      <c r="A406" s="91" t="e">
        <f>CONCATENATE(#REF!,#REF!,#REF!,#REF!)</f>
        <v>#REF!</v>
      </c>
      <c r="R406" s="92"/>
    </row>
    <row r="407" spans="1:18" x14ac:dyDescent="0.25">
      <c r="A407" s="91" t="e">
        <f>CONCATENATE(#REF!,#REF!,#REF!,#REF!)</f>
        <v>#REF!</v>
      </c>
      <c r="R407" s="92"/>
    </row>
    <row r="408" spans="1:18" x14ac:dyDescent="0.25">
      <c r="A408" s="91" t="e">
        <f>CONCATENATE(#REF!,#REF!,#REF!,#REF!)</f>
        <v>#REF!</v>
      </c>
      <c r="R408" s="92"/>
    </row>
    <row r="409" spans="1:18" x14ac:dyDescent="0.25">
      <c r="A409" s="91" t="e">
        <f>CONCATENATE(#REF!,#REF!,#REF!,#REF!)</f>
        <v>#REF!</v>
      </c>
      <c r="R409" s="92"/>
    </row>
    <row r="410" spans="1:18" x14ac:dyDescent="0.25">
      <c r="A410" s="91" t="e">
        <f>CONCATENATE(#REF!,#REF!,#REF!,#REF!)</f>
        <v>#REF!</v>
      </c>
      <c r="R410" s="92"/>
    </row>
    <row r="411" spans="1:18" x14ac:dyDescent="0.25">
      <c r="A411" s="91" t="e">
        <f>CONCATENATE(#REF!,#REF!,#REF!,#REF!)</f>
        <v>#REF!</v>
      </c>
      <c r="R411" s="92"/>
    </row>
    <row r="412" spans="1:18" x14ac:dyDescent="0.25">
      <c r="A412" s="91" t="e">
        <f>CONCATENATE(#REF!,#REF!,#REF!,#REF!)</f>
        <v>#REF!</v>
      </c>
      <c r="R412" s="92"/>
    </row>
    <row r="413" spans="1:18" x14ac:dyDescent="0.25">
      <c r="A413" s="91" t="e">
        <f>CONCATENATE(#REF!,#REF!,#REF!,#REF!)</f>
        <v>#REF!</v>
      </c>
      <c r="R413" s="92"/>
    </row>
    <row r="414" spans="1:18" x14ac:dyDescent="0.25">
      <c r="A414" s="91" t="e">
        <f>CONCATENATE(#REF!,#REF!,#REF!,#REF!)</f>
        <v>#REF!</v>
      </c>
      <c r="R414" s="92"/>
    </row>
    <row r="415" spans="1:18" x14ac:dyDescent="0.25">
      <c r="A415" s="91" t="e">
        <f>CONCATENATE(#REF!,#REF!,#REF!,#REF!)</f>
        <v>#REF!</v>
      </c>
      <c r="R415" s="92"/>
    </row>
    <row r="416" spans="1:18" x14ac:dyDescent="0.25">
      <c r="A416" s="91" t="e">
        <f>CONCATENATE(#REF!,#REF!,#REF!,#REF!)</f>
        <v>#REF!</v>
      </c>
      <c r="R416" s="92"/>
    </row>
    <row r="417" spans="1:18" x14ac:dyDescent="0.25">
      <c r="A417" s="91" t="e">
        <f>CONCATENATE(#REF!,#REF!,#REF!,#REF!)</f>
        <v>#REF!</v>
      </c>
      <c r="R417" s="92"/>
    </row>
    <row r="418" spans="1:18" x14ac:dyDescent="0.25">
      <c r="A418" s="91" t="e">
        <f>CONCATENATE(#REF!,#REF!,#REF!,#REF!)</f>
        <v>#REF!</v>
      </c>
      <c r="R418" s="92"/>
    </row>
    <row r="419" spans="1:18" x14ac:dyDescent="0.25">
      <c r="A419" s="91" t="e">
        <f>CONCATENATE(#REF!,#REF!,#REF!,#REF!)</f>
        <v>#REF!</v>
      </c>
      <c r="R419" s="90"/>
    </row>
    <row r="420" spans="1:18" x14ac:dyDescent="0.25">
      <c r="A420" s="91" t="e">
        <f>CONCATENATE(#REF!,#REF!,#REF!,#REF!)</f>
        <v>#REF!</v>
      </c>
      <c r="R420" s="90"/>
    </row>
  </sheetData>
  <mergeCells count="1">
    <mergeCell ref="T2:W3"/>
  </mergeCells>
  <pageMargins left="0.7" right="0.7" top="0.75" bottom="0.75" header="0.3" footer="0.3"/>
  <drawing r:id="rId1"/>
  <legacyDrawing r:id="rId2"/>
  <controls>
    <mc:AlternateContent xmlns:mc="http://schemas.openxmlformats.org/markup-compatibility/2006">
      <mc:Choice Requires="x14">
        <control shapeId="58374" r:id="rId3" name="CommandButton1">
          <controlPr defaultSize="0" autoLine="0" r:id="rId4">
            <anchor moveWithCells="1">
              <from>
                <xdr:col>19</xdr:col>
                <xdr:colOff>47625</xdr:colOff>
                <xdr:row>4</xdr:row>
                <xdr:rowOff>28575</xdr:rowOff>
              </from>
              <to>
                <xdr:col>22</xdr:col>
                <xdr:colOff>333375</xdr:colOff>
                <xdr:row>6</xdr:row>
                <xdr:rowOff>28575</xdr:rowOff>
              </to>
            </anchor>
          </controlPr>
        </control>
      </mc:Choice>
      <mc:Fallback>
        <control shapeId="58374"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42578125" customWidth="1"/>
    <col min="8" max="11" width="22.85546875" customWidth="1"/>
    <col min="12" max="12" width="17" customWidth="1"/>
    <col min="22" max="22" width="10.5703125" customWidth="1"/>
  </cols>
  <sheetData>
    <row r="1" spans="2:22" ht="9.75" customHeight="1" x14ac:dyDescent="0.25"/>
    <row r="2" spans="2:22" ht="17.25" customHeight="1" x14ac:dyDescent="0.25">
      <c r="B2" s="233" t="s">
        <v>121</v>
      </c>
      <c r="C2" s="238"/>
      <c r="D2" s="238"/>
      <c r="E2" s="238"/>
      <c r="F2" s="238"/>
      <c r="G2" s="238"/>
      <c r="H2" s="238"/>
      <c r="I2" s="238"/>
      <c r="J2" s="238"/>
      <c r="K2" s="238"/>
    </row>
    <row r="3" spans="2:22" ht="17.25" customHeight="1" x14ac:dyDescent="0.25">
      <c r="B3" s="238"/>
      <c r="C3" s="238"/>
      <c r="D3" s="238"/>
      <c r="E3" s="238"/>
      <c r="F3" s="238"/>
      <c r="G3" s="238"/>
      <c r="H3" s="238"/>
      <c r="I3" s="238"/>
      <c r="J3" s="238"/>
      <c r="K3" s="238"/>
    </row>
    <row r="4" spans="2:22" ht="9.75" customHeight="1" x14ac:dyDescent="0.25">
      <c r="B4" s="115"/>
      <c r="C4" s="115"/>
      <c r="D4" s="115"/>
      <c r="E4" s="115"/>
      <c r="F4" s="115"/>
      <c r="G4" s="115"/>
      <c r="H4" s="115"/>
      <c r="I4" s="115"/>
      <c r="J4" s="115"/>
      <c r="K4" s="115"/>
    </row>
    <row r="5" spans="2:22" ht="18" customHeight="1" x14ac:dyDescent="0.25">
      <c r="B5" s="234" t="s">
        <v>112</v>
      </c>
      <c r="C5" s="234"/>
      <c r="D5" s="234"/>
      <c r="E5" s="234"/>
      <c r="F5" s="234"/>
      <c r="G5" s="234"/>
      <c r="H5" s="234"/>
      <c r="I5" s="234"/>
      <c r="J5" s="234"/>
      <c r="K5" s="234"/>
      <c r="N5" s="125"/>
      <c r="O5" s="125"/>
      <c r="P5" s="125"/>
      <c r="Q5" s="125"/>
      <c r="R5" s="125"/>
      <c r="S5" s="125"/>
      <c r="T5" s="125"/>
      <c r="U5" s="125"/>
      <c r="V5" s="125"/>
    </row>
    <row r="6" spans="2:22" ht="16.5" customHeight="1" x14ac:dyDescent="0.25">
      <c r="L6" s="170" t="s">
        <v>88</v>
      </c>
      <c r="M6" s="125"/>
      <c r="N6" s="125"/>
      <c r="O6" s="125"/>
      <c r="P6" s="125"/>
      <c r="Q6" s="125"/>
      <c r="R6" s="125"/>
      <c r="S6" s="125"/>
      <c r="T6" s="125"/>
      <c r="U6" s="125"/>
      <c r="V6" s="125"/>
    </row>
    <row r="7" spans="2:22" ht="17.25" customHeight="1" x14ac:dyDescent="0.25">
      <c r="B7" s="130" t="s">
        <v>102</v>
      </c>
      <c r="L7" s="170" t="s">
        <v>86</v>
      </c>
    </row>
    <row r="8" spans="2:22" ht="8.25" customHeight="1" x14ac:dyDescent="0.25"/>
    <row r="9" spans="2:22" x14ac:dyDescent="0.25">
      <c r="B9" s="240" t="s">
        <v>150</v>
      </c>
      <c r="C9" s="240"/>
      <c r="D9" s="240"/>
      <c r="E9" s="240"/>
      <c r="F9" s="240"/>
      <c r="G9" s="240"/>
      <c r="H9" s="240"/>
      <c r="I9" s="240"/>
      <c r="J9" s="240"/>
      <c r="K9" s="240"/>
    </row>
    <row r="10" spans="2:22" x14ac:dyDescent="0.25">
      <c r="B10" s="240"/>
      <c r="C10" s="240"/>
      <c r="D10" s="240"/>
      <c r="E10" s="240"/>
      <c r="F10" s="240"/>
      <c r="G10" s="240"/>
      <c r="H10" s="240"/>
      <c r="I10" s="240"/>
      <c r="J10" s="240"/>
      <c r="K10" s="240"/>
    </row>
    <row r="11" spans="2:22" ht="14.25" customHeight="1" x14ac:dyDescent="0.25">
      <c r="B11" s="240"/>
      <c r="C11" s="240"/>
      <c r="D11" s="240"/>
      <c r="E11" s="240"/>
      <c r="F11" s="240"/>
      <c r="G11" s="240"/>
      <c r="H11" s="240"/>
      <c r="I11" s="240"/>
      <c r="J11" s="240"/>
      <c r="K11" s="240"/>
    </row>
    <row r="12" spans="2:22" ht="8.25" customHeight="1" x14ac:dyDescent="0.25"/>
    <row r="13" spans="2:22" ht="16.5" customHeight="1" x14ac:dyDescent="0.25">
      <c r="B13" s="130" t="s">
        <v>103</v>
      </c>
    </row>
    <row r="14" spans="2:22" ht="8.25" customHeight="1" x14ac:dyDescent="0.25"/>
    <row r="15" spans="2:22" ht="23.25" customHeight="1" x14ac:dyDescent="0.25">
      <c r="B15" s="240" t="s">
        <v>114</v>
      </c>
      <c r="C15" s="240"/>
      <c r="D15" s="240"/>
      <c r="E15" s="240"/>
      <c r="F15" s="240"/>
      <c r="G15" s="240"/>
      <c r="H15" s="240"/>
      <c r="I15" s="240"/>
      <c r="J15" s="240"/>
      <c r="K15" s="240"/>
    </row>
    <row r="16" spans="2:22" ht="24.75" customHeight="1" x14ac:dyDescent="0.25">
      <c r="B16" s="240"/>
      <c r="C16" s="240"/>
      <c r="D16" s="240"/>
      <c r="E16" s="240"/>
      <c r="F16" s="240"/>
      <c r="G16" s="240"/>
      <c r="H16" s="240"/>
      <c r="I16" s="240"/>
      <c r="J16" s="240"/>
      <c r="K16" s="240"/>
    </row>
    <row r="17" spans="2:12" ht="24" customHeight="1" x14ac:dyDescent="0.25">
      <c r="B17" s="240"/>
      <c r="C17" s="240"/>
      <c r="D17" s="240"/>
      <c r="E17" s="240"/>
      <c r="F17" s="240"/>
      <c r="G17" s="240"/>
      <c r="H17" s="240"/>
      <c r="I17" s="240"/>
      <c r="J17" s="240"/>
      <c r="K17" s="240"/>
    </row>
    <row r="18" spans="2:12" ht="8.25" customHeight="1" x14ac:dyDescent="0.25">
      <c r="B18" s="116"/>
      <c r="C18" s="116"/>
      <c r="D18" s="116"/>
      <c r="E18" s="116"/>
      <c r="F18" s="116"/>
      <c r="G18" s="116"/>
      <c r="H18" s="116"/>
      <c r="I18" s="116"/>
      <c r="J18" s="116"/>
      <c r="K18" s="116"/>
    </row>
    <row r="19" spans="2:12" ht="16.5" customHeight="1" x14ac:dyDescent="0.25">
      <c r="B19" s="130" t="s">
        <v>130</v>
      </c>
      <c r="C19" s="130"/>
      <c r="D19" s="130"/>
      <c r="E19" s="130"/>
      <c r="F19" s="130"/>
      <c r="G19" s="130"/>
      <c r="H19" s="130"/>
      <c r="I19" s="116"/>
      <c r="J19" s="116"/>
      <c r="K19" s="116"/>
    </row>
    <row r="20" spans="2:12" ht="8.25" customHeight="1" x14ac:dyDescent="0.25">
      <c r="B20" s="116"/>
      <c r="C20" s="116"/>
      <c r="D20" s="116"/>
      <c r="E20" s="116"/>
      <c r="F20" s="116"/>
      <c r="G20" s="116"/>
      <c r="H20" s="116"/>
      <c r="I20" s="116"/>
      <c r="J20" s="116"/>
      <c r="K20" s="116"/>
    </row>
    <row r="21" spans="2:12" ht="26.25" customHeight="1" x14ac:dyDescent="0.25">
      <c r="B21" s="240" t="s">
        <v>156</v>
      </c>
      <c r="C21" s="240"/>
      <c r="D21" s="240"/>
      <c r="E21" s="240"/>
      <c r="F21" s="240"/>
      <c r="G21" s="240"/>
      <c r="H21" s="240"/>
      <c r="I21" s="240"/>
      <c r="J21" s="240"/>
      <c r="K21" s="240"/>
    </row>
    <row r="22" spans="2:12" ht="15.75" customHeight="1" x14ac:dyDescent="0.25">
      <c r="B22" s="240"/>
      <c r="C22" s="240"/>
      <c r="D22" s="240"/>
      <c r="E22" s="240"/>
      <c r="F22" s="240"/>
      <c r="G22" s="240"/>
      <c r="H22" s="240"/>
      <c r="I22" s="240"/>
      <c r="J22" s="240"/>
      <c r="K22" s="240"/>
    </row>
    <row r="23" spans="2:12" ht="29.25" customHeight="1" x14ac:dyDescent="0.25">
      <c r="B23" s="240"/>
      <c r="C23" s="240"/>
      <c r="D23" s="240"/>
      <c r="E23" s="240"/>
      <c r="F23" s="240"/>
      <c r="G23" s="240"/>
      <c r="H23" s="240"/>
      <c r="I23" s="240"/>
      <c r="J23" s="240"/>
      <c r="K23" s="240"/>
    </row>
    <row r="24" spans="2:12" ht="15.75" customHeight="1" x14ac:dyDescent="0.25">
      <c r="B24" s="241" t="s">
        <v>151</v>
      </c>
      <c r="C24" s="241"/>
      <c r="D24" s="241"/>
      <c r="E24" s="241"/>
      <c r="F24" s="241"/>
      <c r="G24" s="241"/>
      <c r="H24" s="241"/>
      <c r="I24" s="241"/>
      <c r="J24" s="241"/>
      <c r="K24" s="116"/>
    </row>
    <row r="25" spans="2:12" ht="8.25" customHeight="1" x14ac:dyDescent="0.25"/>
    <row r="26" spans="2:12" ht="15.75" x14ac:dyDescent="0.25">
      <c r="B26" s="130" t="s">
        <v>106</v>
      </c>
    </row>
    <row r="27" spans="2:12" ht="8.25" customHeight="1" x14ac:dyDescent="0.25"/>
    <row r="28" spans="2:12" ht="20.25" customHeight="1" x14ac:dyDescent="0.25">
      <c r="B28" s="239" t="s">
        <v>126</v>
      </c>
      <c r="C28" s="239"/>
      <c r="D28" s="239"/>
      <c r="E28" s="239"/>
      <c r="F28" s="239"/>
      <c r="G28" s="239"/>
      <c r="H28" s="239"/>
      <c r="I28" s="239"/>
      <c r="J28" s="239"/>
      <c r="K28" s="239"/>
    </row>
    <row r="29" spans="2:12" ht="23.25" customHeight="1" x14ac:dyDescent="0.25">
      <c r="B29" s="239"/>
      <c r="C29" s="239"/>
      <c r="D29" s="239"/>
      <c r="E29" s="239"/>
      <c r="F29" s="239"/>
      <c r="G29" s="239"/>
      <c r="H29" s="239"/>
      <c r="I29" s="239"/>
      <c r="J29" s="239"/>
      <c r="K29" s="239"/>
    </row>
    <row r="30" spans="2:12" ht="8.25" customHeight="1" x14ac:dyDescent="0.25">
      <c r="L30" s="132"/>
    </row>
    <row r="31" spans="2:12" ht="15.75" x14ac:dyDescent="0.25">
      <c r="B31" s="130" t="s">
        <v>108</v>
      </c>
    </row>
    <row r="32" spans="2:12" ht="8.25" customHeight="1" x14ac:dyDescent="0.25">
      <c r="B32" s="129"/>
    </row>
    <row r="33" spans="2:11" ht="34.5" customHeight="1" x14ac:dyDescent="0.25">
      <c r="B33" s="239" t="s">
        <v>152</v>
      </c>
      <c r="C33" s="239"/>
      <c r="D33" s="239"/>
      <c r="E33" s="239"/>
      <c r="F33" s="239"/>
      <c r="G33" s="239"/>
      <c r="H33" s="239"/>
      <c r="I33" s="239"/>
      <c r="J33" s="239"/>
      <c r="K33" s="239"/>
    </row>
    <row r="34" spans="2:11" ht="36" customHeight="1" x14ac:dyDescent="0.25">
      <c r="B34" s="239"/>
      <c r="C34" s="239"/>
      <c r="D34" s="239"/>
      <c r="E34" s="239"/>
      <c r="F34" s="239"/>
      <c r="G34" s="239"/>
      <c r="H34" s="239"/>
      <c r="I34" s="239"/>
      <c r="J34" s="239"/>
      <c r="K34" s="239"/>
    </row>
    <row r="35" spans="2:11" ht="30" customHeight="1" x14ac:dyDescent="0.25">
      <c r="B35" s="239"/>
      <c r="C35" s="239"/>
      <c r="D35" s="239"/>
      <c r="E35" s="239"/>
      <c r="F35" s="239"/>
      <c r="G35" s="239"/>
      <c r="H35" s="239"/>
      <c r="I35" s="239"/>
      <c r="J35" s="239"/>
      <c r="K35" s="239"/>
    </row>
    <row r="36" spans="2:11" ht="15.75" customHeight="1" x14ac:dyDescent="0.25">
      <c r="B36" s="239" t="s">
        <v>153</v>
      </c>
      <c r="C36" s="239"/>
      <c r="D36" s="239"/>
      <c r="E36" s="239"/>
      <c r="F36" s="239"/>
      <c r="G36" s="239"/>
      <c r="H36" s="242" t="s">
        <v>154</v>
      </c>
      <c r="I36" s="242"/>
    </row>
    <row r="37" spans="2:11" ht="8.25" customHeight="1" x14ac:dyDescent="0.25"/>
    <row r="38" spans="2:11" ht="15.75" x14ac:dyDescent="0.25">
      <c r="B38" s="130" t="s">
        <v>132</v>
      </c>
    </row>
    <row r="39" spans="2:11" ht="8.25" customHeight="1" x14ac:dyDescent="0.25"/>
    <row r="40" spans="2:11" x14ac:dyDescent="0.25">
      <c r="B40" s="240" t="s">
        <v>155</v>
      </c>
      <c r="C40" s="240"/>
      <c r="D40" s="240"/>
      <c r="E40" s="240"/>
      <c r="F40" s="240"/>
      <c r="G40" s="240"/>
      <c r="H40" s="240"/>
      <c r="I40" s="240"/>
      <c r="J40" s="240"/>
      <c r="K40" s="240"/>
    </row>
    <row r="41" spans="2:11" x14ac:dyDescent="0.25">
      <c r="B41" s="240"/>
      <c r="C41" s="240"/>
      <c r="D41" s="240"/>
      <c r="E41" s="240"/>
      <c r="F41" s="240"/>
      <c r="G41" s="240"/>
      <c r="H41" s="240"/>
      <c r="I41" s="240"/>
      <c r="J41" s="240"/>
      <c r="K41" s="240"/>
    </row>
    <row r="42" spans="2:11" ht="51" customHeight="1" x14ac:dyDescent="0.25">
      <c r="B42" s="240"/>
      <c r="C42" s="240"/>
      <c r="D42" s="240"/>
      <c r="E42" s="240"/>
      <c r="F42" s="240"/>
      <c r="G42" s="240"/>
      <c r="H42" s="240"/>
      <c r="I42" s="240"/>
      <c r="J42" s="240"/>
      <c r="K42" s="240"/>
    </row>
    <row r="43" spans="2:11" x14ac:dyDescent="0.25">
      <c r="B43" s="37" t="s">
        <v>147</v>
      </c>
    </row>
    <row r="44" spans="2:11" x14ac:dyDescent="0.25">
      <c r="B44" s="37" t="s">
        <v>147</v>
      </c>
    </row>
    <row r="45" spans="2:11" x14ac:dyDescent="0.25">
      <c r="B45" s="37"/>
    </row>
    <row r="46" spans="2:11" x14ac:dyDescent="0.25">
      <c r="B46" s="37"/>
    </row>
    <row r="47" spans="2:11" x14ac:dyDescent="0.25">
      <c r="B47" s="3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K11" sqref="K11"/>
    </sheetView>
  </sheetViews>
  <sheetFormatPr defaultRowHeight="15" x14ac:dyDescent="0.25"/>
  <cols>
    <col min="1" max="1" width="11.85546875" style="66" customWidth="1"/>
    <col min="2" max="4" width="11.85546875" customWidth="1"/>
    <col min="5" max="5" width="2.140625" customWidth="1"/>
    <col min="6" max="9" width="11.140625" customWidth="1"/>
    <col min="10" max="10" width="2" customWidth="1"/>
    <col min="11" max="11" width="17.7109375" bestFit="1" customWidth="1"/>
    <col min="12" max="12" width="17.42578125" bestFit="1" customWidth="1"/>
    <col min="13" max="13" width="16.85546875" bestFit="1" customWidth="1"/>
    <col min="14" max="14" width="6" bestFit="1" customWidth="1"/>
    <col min="15" max="15" width="2" customWidth="1"/>
    <col min="16" max="16" width="16.85546875" bestFit="1" customWidth="1"/>
    <col min="17" max="20" width="10.5703125" bestFit="1" customWidth="1"/>
    <col min="21" max="21" width="2.140625" customWidth="1"/>
    <col min="22" max="22" width="17.7109375" bestFit="1" customWidth="1"/>
    <col min="23" max="23" width="8.42578125" bestFit="1" customWidth="1"/>
    <col min="24" max="24" width="6.140625" bestFit="1" customWidth="1"/>
    <col min="25" max="213" width="13.42578125" customWidth="1"/>
    <col min="214" max="214" width="16.140625" bestFit="1" customWidth="1"/>
    <col min="215" max="422" width="8" customWidth="1"/>
    <col min="423" max="423" width="11" bestFit="1" customWidth="1"/>
  </cols>
  <sheetData>
    <row r="1" spans="1:25" ht="7.5" customHeight="1" x14ac:dyDescent="0.25">
      <c r="A1" s="67"/>
      <c r="E1" s="11"/>
      <c r="F1" s="11"/>
    </row>
    <row r="2" spans="1:25" ht="15" customHeight="1" x14ac:dyDescent="0.25">
      <c r="A2" s="246" t="s">
        <v>81</v>
      </c>
      <c r="B2" s="246"/>
      <c r="C2" s="246"/>
      <c r="D2" s="246"/>
      <c r="E2" s="246"/>
      <c r="F2" s="246"/>
      <c r="G2" s="246"/>
      <c r="H2" s="246"/>
      <c r="I2" s="246"/>
      <c r="J2" s="126"/>
      <c r="K2" s="126"/>
      <c r="L2" s="126"/>
      <c r="M2" s="126"/>
      <c r="N2" s="126"/>
      <c r="O2" s="126"/>
      <c r="P2" s="126"/>
      <c r="Q2" s="126"/>
      <c r="R2" s="126"/>
      <c r="S2" s="126"/>
      <c r="T2" s="126"/>
    </row>
    <row r="3" spans="1:25" ht="15" customHeight="1" x14ac:dyDescent="0.25">
      <c r="A3" s="246"/>
      <c r="B3" s="246"/>
      <c r="C3" s="246"/>
      <c r="D3" s="246"/>
      <c r="E3" s="246"/>
      <c r="F3" s="246"/>
      <c r="G3" s="246"/>
      <c r="H3" s="246"/>
      <c r="I3" s="246"/>
      <c r="J3" s="126"/>
      <c r="K3" s="126"/>
      <c r="L3" s="126"/>
      <c r="M3" s="126"/>
      <c r="N3" s="126"/>
      <c r="O3" s="126"/>
      <c r="P3" s="126"/>
      <c r="Q3" s="126"/>
      <c r="R3" s="126"/>
      <c r="S3" s="126"/>
      <c r="T3" s="126"/>
    </row>
    <row r="4" spans="1:25" ht="15.75" thickBot="1" x14ac:dyDescent="0.3">
      <c r="A4" s="68"/>
      <c r="B4" s="1"/>
      <c r="C4" s="1"/>
      <c r="E4" s="11"/>
      <c r="F4" s="11"/>
    </row>
    <row r="5" spans="1:25" ht="15.75" thickBot="1" x14ac:dyDescent="0.3">
      <c r="A5" s="250" t="s">
        <v>171</v>
      </c>
      <c r="B5" s="251"/>
      <c r="C5" s="251"/>
      <c r="D5" s="251"/>
      <c r="E5" s="251"/>
      <c r="F5" s="251"/>
      <c r="G5" s="251"/>
      <c r="H5" s="251"/>
      <c r="I5" s="251"/>
      <c r="J5" s="251"/>
      <c r="K5" s="251"/>
      <c r="L5" s="251"/>
      <c r="M5" s="251"/>
      <c r="N5" s="251"/>
      <c r="O5" s="251"/>
      <c r="P5" s="251"/>
      <c r="Q5" s="251"/>
      <c r="R5" s="251"/>
      <c r="S5" s="251"/>
      <c r="T5" s="251"/>
      <c r="U5" s="251"/>
      <c r="V5" s="251"/>
      <c r="W5" s="251"/>
      <c r="X5" s="252"/>
    </row>
    <row r="6" spans="1:25" ht="15.75" thickBot="1" x14ac:dyDescent="0.3"/>
    <row r="7" spans="1:25" ht="15.75" thickBot="1" x14ac:dyDescent="0.3">
      <c r="A7" s="247" t="s">
        <v>50</v>
      </c>
      <c r="B7" s="248"/>
      <c r="C7" s="248"/>
      <c r="D7" s="249"/>
      <c r="F7" s="247" t="s">
        <v>51</v>
      </c>
      <c r="G7" s="248"/>
      <c r="H7" s="248"/>
      <c r="I7" s="249"/>
      <c r="J7" s="33"/>
      <c r="K7" s="247" t="s">
        <v>52</v>
      </c>
      <c r="L7" s="248"/>
      <c r="M7" s="248"/>
      <c r="N7" s="249"/>
      <c r="P7" s="247" t="s">
        <v>55</v>
      </c>
      <c r="Q7" s="248"/>
      <c r="R7" s="248"/>
      <c r="S7" s="248"/>
      <c r="T7" s="249"/>
      <c r="V7" s="247" t="s">
        <v>58</v>
      </c>
      <c r="W7" s="248"/>
      <c r="X7" s="249"/>
    </row>
    <row r="9" spans="1:25" ht="60" x14ac:dyDescent="0.25">
      <c r="A9" s="203" t="s">
        <v>42</v>
      </c>
      <c r="B9" s="204" t="s">
        <v>96</v>
      </c>
      <c r="C9" s="205" t="s">
        <v>24</v>
      </c>
      <c r="D9" s="206" t="s">
        <v>97</v>
      </c>
      <c r="E9" s="207"/>
      <c r="F9" s="203" t="s">
        <v>42</v>
      </c>
      <c r="G9" s="205" t="s">
        <v>100</v>
      </c>
      <c r="H9" s="204" t="s">
        <v>98</v>
      </c>
      <c r="I9" s="206" t="s">
        <v>24</v>
      </c>
      <c r="J9" s="207"/>
      <c r="K9" s="208" t="s">
        <v>42</v>
      </c>
      <c r="L9" s="208" t="s">
        <v>94</v>
      </c>
      <c r="M9" s="205" t="s">
        <v>95</v>
      </c>
      <c r="N9" s="208" t="s">
        <v>128</v>
      </c>
      <c r="P9" s="84"/>
      <c r="Q9" s="83" t="s">
        <v>10</v>
      </c>
      <c r="R9" s="83" t="s">
        <v>54</v>
      </c>
      <c r="S9" s="82"/>
      <c r="T9" s="81"/>
      <c r="V9" s="208" t="s">
        <v>42</v>
      </c>
      <c r="W9" s="204" t="s">
        <v>46</v>
      </c>
      <c r="X9" s="206" t="s">
        <v>57</v>
      </c>
    </row>
    <row r="10" spans="1:25" x14ac:dyDescent="0.25">
      <c r="A10" s="66">
        <v>45078</v>
      </c>
      <c r="B10" s="180">
        <v>34770</v>
      </c>
      <c r="C10" s="181">
        <v>37295</v>
      </c>
      <c r="D10" s="180">
        <v>43120</v>
      </c>
      <c r="F10" s="69">
        <v>45078</v>
      </c>
      <c r="G10" s="88">
        <v>35822</v>
      </c>
      <c r="H10" s="181">
        <v>38945</v>
      </c>
      <c r="I10" s="181">
        <v>37295</v>
      </c>
      <c r="J10" s="88"/>
      <c r="K10" s="69">
        <v>45078</v>
      </c>
      <c r="L10" s="183">
        <v>1.044</v>
      </c>
      <c r="M10" s="183">
        <v>1.054</v>
      </c>
      <c r="N10" s="184">
        <v>1</v>
      </c>
      <c r="P10" s="85"/>
      <c r="Q10" s="82" t="s">
        <v>0</v>
      </c>
      <c r="R10" s="80"/>
      <c r="S10" s="80" t="s">
        <v>31</v>
      </c>
      <c r="T10" s="81"/>
      <c r="V10" s="182">
        <v>45078</v>
      </c>
      <c r="W10">
        <v>38945</v>
      </c>
      <c r="X10">
        <v>39314</v>
      </c>
      <c r="Y10" s="35"/>
    </row>
    <row r="11" spans="1:25" x14ac:dyDescent="0.25">
      <c r="A11" s="66">
        <v>45170</v>
      </c>
      <c r="B11" s="180">
        <v>34011</v>
      </c>
      <c r="C11" s="181">
        <v>35629</v>
      </c>
      <c r="D11" s="180">
        <v>41369</v>
      </c>
      <c r="F11" s="69">
        <v>45170</v>
      </c>
      <c r="G11" s="88">
        <v>34444</v>
      </c>
      <c r="H11" s="181">
        <v>37690</v>
      </c>
      <c r="I11" s="181">
        <v>35629</v>
      </c>
      <c r="J11" s="88"/>
      <c r="K11" s="69">
        <v>45170</v>
      </c>
      <c r="L11" s="183">
        <v>1.0580000000000001</v>
      </c>
      <c r="M11" s="183">
        <v>1.07</v>
      </c>
      <c r="N11" s="184">
        <v>1</v>
      </c>
      <c r="P11" s="208" t="s">
        <v>44</v>
      </c>
      <c r="Q11" s="82" t="s">
        <v>46</v>
      </c>
      <c r="R11" s="81" t="s">
        <v>24</v>
      </c>
      <c r="S11" s="82" t="s">
        <v>46</v>
      </c>
      <c r="T11" s="81" t="s">
        <v>24</v>
      </c>
      <c r="V11" s="182">
        <v>45170</v>
      </c>
      <c r="W11">
        <v>37690</v>
      </c>
      <c r="X11">
        <v>38127</v>
      </c>
      <c r="Y11" s="35"/>
    </row>
    <row r="12" spans="1:25" x14ac:dyDescent="0.25">
      <c r="A12" s="66">
        <v>45261</v>
      </c>
      <c r="B12" s="180">
        <v>31578</v>
      </c>
      <c r="C12" s="181">
        <v>33193</v>
      </c>
      <c r="D12" s="180">
        <v>38904</v>
      </c>
      <c r="F12" s="69">
        <v>45261</v>
      </c>
      <c r="G12" s="88">
        <v>31989</v>
      </c>
      <c r="H12" s="181">
        <v>35241</v>
      </c>
      <c r="I12" s="181">
        <v>33193</v>
      </c>
      <c r="J12" s="88"/>
      <c r="K12" s="69">
        <v>45261</v>
      </c>
      <c r="L12" s="183">
        <v>1.0620000000000001</v>
      </c>
      <c r="M12" s="183">
        <v>1.075</v>
      </c>
      <c r="N12" s="184">
        <v>1</v>
      </c>
      <c r="P12" s="69">
        <v>45078</v>
      </c>
      <c r="Q12" s="88">
        <v>37904</v>
      </c>
      <c r="R12" s="88">
        <v>37295</v>
      </c>
      <c r="S12" s="88">
        <v>38945</v>
      </c>
      <c r="T12" s="88">
        <v>37295</v>
      </c>
      <c r="V12" s="182">
        <v>45261</v>
      </c>
      <c r="W12">
        <v>35241</v>
      </c>
      <c r="X12">
        <v>35695</v>
      </c>
      <c r="Y12" s="35"/>
    </row>
    <row r="13" spans="1:25" x14ac:dyDescent="0.25">
      <c r="A13" s="66">
        <v>45352</v>
      </c>
      <c r="B13" s="180">
        <v>53106</v>
      </c>
      <c r="C13" s="181">
        <v>55845</v>
      </c>
      <c r="D13" s="180">
        <v>66264</v>
      </c>
      <c r="F13" s="69">
        <v>45352</v>
      </c>
      <c r="G13" s="88">
        <v>54047</v>
      </c>
      <c r="H13" s="181">
        <v>59685</v>
      </c>
      <c r="I13" s="181">
        <v>55845</v>
      </c>
      <c r="J13" s="88"/>
      <c r="K13" s="69">
        <v>45352</v>
      </c>
      <c r="L13" s="183">
        <v>1.069</v>
      </c>
      <c r="M13" s="183">
        <v>1.083</v>
      </c>
      <c r="N13" s="184">
        <v>1</v>
      </c>
      <c r="P13" s="69">
        <v>45170</v>
      </c>
      <c r="Q13" s="88">
        <v>36134</v>
      </c>
      <c r="R13" s="88">
        <v>35629</v>
      </c>
      <c r="S13" s="88">
        <v>37690</v>
      </c>
      <c r="T13" s="88">
        <v>35629</v>
      </c>
      <c r="V13" s="182">
        <v>45352</v>
      </c>
      <c r="W13">
        <v>59685</v>
      </c>
      <c r="X13">
        <v>60508</v>
      </c>
      <c r="Y13" s="35"/>
    </row>
    <row r="14" spans="1:25" ht="15" customHeight="1" x14ac:dyDescent="0.25">
      <c r="A14"/>
      <c r="J14" s="88"/>
      <c r="P14" s="69">
        <v>45261</v>
      </c>
      <c r="Q14" s="88">
        <v>33690</v>
      </c>
      <c r="R14" s="88">
        <v>33193</v>
      </c>
      <c r="S14" s="88">
        <v>35241</v>
      </c>
      <c r="T14" s="88">
        <v>33193</v>
      </c>
    </row>
    <row r="15" spans="1:25" x14ac:dyDescent="0.25">
      <c r="A15"/>
      <c r="J15" s="88"/>
      <c r="P15" s="69">
        <v>45352</v>
      </c>
      <c r="Q15" s="88">
        <v>56715</v>
      </c>
      <c r="R15" s="88">
        <v>55845</v>
      </c>
      <c r="S15" s="88">
        <v>59685</v>
      </c>
      <c r="T15" s="88">
        <v>55845</v>
      </c>
    </row>
    <row r="16" spans="1:25" x14ac:dyDescent="0.25">
      <c r="A16"/>
      <c r="J16" s="88"/>
    </row>
    <row r="17" spans="1:22" x14ac:dyDescent="0.25">
      <c r="A17"/>
      <c r="J17" s="88"/>
    </row>
    <row r="18" spans="1:22" x14ac:dyDescent="0.25">
      <c r="A18"/>
      <c r="F18" s="69"/>
      <c r="G18" s="88"/>
      <c r="H18" s="88"/>
      <c r="I18" s="88"/>
      <c r="J18" s="88"/>
      <c r="K18" s="88"/>
      <c r="L18" s="88"/>
      <c r="M18" s="88"/>
      <c r="N18" s="88"/>
    </row>
    <row r="19" spans="1:22" x14ac:dyDescent="0.25">
      <c r="A19"/>
      <c r="F19" s="69"/>
      <c r="G19" s="88"/>
      <c r="H19" s="88"/>
      <c r="I19" s="88"/>
      <c r="J19" s="88"/>
      <c r="K19" s="88"/>
      <c r="L19" s="88"/>
      <c r="M19" s="88"/>
      <c r="N19" s="88"/>
    </row>
    <row r="20" spans="1:22" ht="15.75" thickBot="1" x14ac:dyDescent="0.3">
      <c r="A20"/>
      <c r="F20" s="69"/>
      <c r="G20" s="88"/>
      <c r="H20" s="88"/>
      <c r="I20" s="88"/>
      <c r="J20" s="88"/>
      <c r="K20" s="88"/>
      <c r="L20" s="88"/>
      <c r="M20" s="88"/>
      <c r="N20" s="88"/>
    </row>
    <row r="21" spans="1:22" ht="15.75" thickBot="1" x14ac:dyDescent="0.3">
      <c r="A21" s="243" t="s">
        <v>170</v>
      </c>
      <c r="B21" s="244"/>
      <c r="C21" s="244"/>
      <c r="D21" s="244"/>
      <c r="E21" s="244"/>
      <c r="F21" s="244"/>
      <c r="G21" s="244"/>
      <c r="H21" s="244"/>
      <c r="I21" s="244"/>
      <c r="J21" s="244"/>
      <c r="K21" s="244"/>
      <c r="L21" s="244"/>
      <c r="M21" s="244"/>
      <c r="N21" s="244"/>
      <c r="O21" s="244"/>
      <c r="P21" s="244"/>
      <c r="Q21" s="244"/>
      <c r="R21" s="244"/>
      <c r="S21" s="245"/>
    </row>
    <row r="22" spans="1:22" x14ac:dyDescent="0.25">
      <c r="A22"/>
    </row>
    <row r="23" spans="1:22" ht="75" x14ac:dyDescent="0.25">
      <c r="A23" s="209" t="str">
        <f>IF(ISBLANK(A9),"",A9)</f>
        <v>Review quarters</v>
      </c>
      <c r="B23" s="210" t="str">
        <f t="shared" ref="B23:D23" si="0">IF(ISBLANK(B9),"",B9)</f>
        <v>Lower boundary of prediction interval</v>
      </c>
      <c r="C23" s="210" t="str">
        <f t="shared" si="0"/>
        <v>Final count</v>
      </c>
      <c r="D23" s="211" t="str">
        <f t="shared" si="0"/>
        <v>Upper boundary of prediction interval</v>
      </c>
      <c r="E23" s="212"/>
      <c r="F23" s="209" t="str">
        <f>IF(ISBLANK(F9),"",F9)</f>
        <v>Review quarters</v>
      </c>
      <c r="G23" s="210" t="str">
        <f t="shared" ref="G23:I23" si="1">IF(ISBLANK(G9),"",G9)</f>
        <v>Collected count from STAs</v>
      </c>
      <c r="H23" s="210" t="str">
        <f t="shared" si="1"/>
        <v xml:space="preserve">NCVER published estimate </v>
      </c>
      <c r="I23" s="211" t="str">
        <f t="shared" si="1"/>
        <v>Final count</v>
      </c>
      <c r="J23" s="212"/>
      <c r="K23" s="209" t="str">
        <f>IF(ISBLANK(K9),"",K9)</f>
        <v>Review quarters</v>
      </c>
      <c r="L23" s="210" t="str">
        <f t="shared" ref="L23:N23" si="2">IF(ISBLANK(L9),"",L9)</f>
        <v>Published estimate as % of final count</v>
      </c>
      <c r="M23" s="210" t="str">
        <f t="shared" si="2"/>
        <v xml:space="preserve">Model estimate as % of final count  </v>
      </c>
      <c r="N23" s="211" t="str">
        <f t="shared" si="2"/>
        <v>Final count (100%)</v>
      </c>
      <c r="O23" s="207"/>
      <c r="P23" s="209" t="s">
        <v>42</v>
      </c>
      <c r="Q23" s="210" t="s">
        <v>99</v>
      </c>
      <c r="R23" s="210" t="s">
        <v>124</v>
      </c>
      <c r="S23" s="211" t="s">
        <v>24</v>
      </c>
    </row>
    <row r="24" spans="1:22" x14ac:dyDescent="0.25">
      <c r="A24" s="66">
        <f t="shared" ref="A24:D24" si="3">IF(ISBLANK(A10),"",A10)</f>
        <v>45078</v>
      </c>
      <c r="B24" s="171">
        <f t="shared" si="3"/>
        <v>34770</v>
      </c>
      <c r="C24" s="171">
        <f t="shared" si="3"/>
        <v>37295</v>
      </c>
      <c r="D24" s="171">
        <f t="shared" si="3"/>
        <v>43120</v>
      </c>
      <c r="E24" s="66"/>
      <c r="F24" s="66">
        <f t="shared" ref="F24:I24" si="4">IF(ISBLANK(F10),"",F10)</f>
        <v>45078</v>
      </c>
      <c r="G24" s="171">
        <f t="shared" si="4"/>
        <v>35822</v>
      </c>
      <c r="H24" s="171">
        <f t="shared" si="4"/>
        <v>38945</v>
      </c>
      <c r="I24" s="171">
        <f t="shared" si="4"/>
        <v>37295</v>
      </c>
      <c r="J24" s="66"/>
      <c r="K24" s="66">
        <f>IF(ISBLANK(K10),"",K10)</f>
        <v>45078</v>
      </c>
      <c r="L24" s="36">
        <f>IF(ISBLANK(L10),#N/A,L10)</f>
        <v>1.044</v>
      </c>
      <c r="M24" s="36">
        <f t="shared" ref="M24:N24" si="5">IF(ISBLANK(M10),#N/A,M10)</f>
        <v>1.054</v>
      </c>
      <c r="N24" s="35">
        <f t="shared" si="5"/>
        <v>1</v>
      </c>
      <c r="P24" s="66">
        <f>IF(ISBLANK(P12),"",P12)</f>
        <v>45078</v>
      </c>
      <c r="Q24">
        <f>IF(ISBLANK(Q12),"",Q12)</f>
        <v>37904</v>
      </c>
      <c r="R24">
        <f>IF(ISBLANK(S12),"",S12)</f>
        <v>38945</v>
      </c>
      <c r="S24">
        <f>IF(ISBLANK(R12),"",R12)</f>
        <v>37295</v>
      </c>
      <c r="V24" s="66"/>
    </row>
    <row r="25" spans="1:22" x14ac:dyDescent="0.25">
      <c r="A25" s="66">
        <f t="shared" ref="A25:D25" si="6">IF(ISBLANK(A11),"",A11)</f>
        <v>45170</v>
      </c>
      <c r="B25" s="171">
        <f t="shared" si="6"/>
        <v>34011</v>
      </c>
      <c r="C25" s="171">
        <f t="shared" si="6"/>
        <v>35629</v>
      </c>
      <c r="D25" s="171">
        <f t="shared" si="6"/>
        <v>41369</v>
      </c>
      <c r="E25" s="66"/>
      <c r="F25" s="66">
        <f t="shared" ref="F25:I25" si="7">IF(ISBLANK(F11),"",F11)</f>
        <v>45170</v>
      </c>
      <c r="G25" s="171">
        <f t="shared" si="7"/>
        <v>34444</v>
      </c>
      <c r="H25" s="171">
        <f t="shared" si="7"/>
        <v>37690</v>
      </c>
      <c r="I25" s="171">
        <f t="shared" si="7"/>
        <v>35629</v>
      </c>
      <c r="J25" s="66"/>
      <c r="K25" s="66">
        <f t="shared" ref="K25" si="8">IF(ISBLANK(K11),"",K11)</f>
        <v>45170</v>
      </c>
      <c r="L25" s="36">
        <f t="shared" ref="L25:N25" si="9">IF(ISBLANK(L11),#N/A,L11)</f>
        <v>1.0580000000000001</v>
      </c>
      <c r="M25" s="36">
        <f t="shared" si="9"/>
        <v>1.07</v>
      </c>
      <c r="N25" s="35">
        <f t="shared" si="9"/>
        <v>1</v>
      </c>
      <c r="P25" s="66">
        <f t="shared" ref="P25:Q27" si="10">IF(ISBLANK(P13),"",P13)</f>
        <v>45170</v>
      </c>
      <c r="Q25">
        <f t="shared" si="10"/>
        <v>36134</v>
      </c>
      <c r="R25">
        <f t="shared" ref="R25:R27" si="11">IF(ISBLANK(S13),"",S13)</f>
        <v>37690</v>
      </c>
      <c r="S25">
        <f t="shared" ref="S25:S27" si="12">IF(ISBLANK(R13),"",R13)</f>
        <v>35629</v>
      </c>
      <c r="V25" s="66"/>
    </row>
    <row r="26" spans="1:22" x14ac:dyDescent="0.25">
      <c r="A26" s="66">
        <f t="shared" ref="A26:D26" si="13">IF(ISBLANK(A12),"",A12)</f>
        <v>45261</v>
      </c>
      <c r="B26" s="171">
        <f t="shared" si="13"/>
        <v>31578</v>
      </c>
      <c r="C26" s="171">
        <f t="shared" si="13"/>
        <v>33193</v>
      </c>
      <c r="D26" s="171">
        <f t="shared" si="13"/>
        <v>38904</v>
      </c>
      <c r="E26" s="66"/>
      <c r="F26" s="66">
        <f t="shared" ref="F26:I26" si="14">IF(ISBLANK(F12),"",F12)</f>
        <v>45261</v>
      </c>
      <c r="G26" s="171">
        <f t="shared" si="14"/>
        <v>31989</v>
      </c>
      <c r="H26" s="171">
        <f t="shared" si="14"/>
        <v>35241</v>
      </c>
      <c r="I26" s="171">
        <f t="shared" si="14"/>
        <v>33193</v>
      </c>
      <c r="J26" s="66"/>
      <c r="K26" s="66">
        <f t="shared" ref="K26" si="15">IF(ISBLANK(K12),"",K12)</f>
        <v>45261</v>
      </c>
      <c r="L26" s="36">
        <f t="shared" ref="L26:N26" si="16">IF(ISBLANK(L12),#N/A,L12)</f>
        <v>1.0620000000000001</v>
      </c>
      <c r="M26" s="36">
        <f t="shared" si="16"/>
        <v>1.075</v>
      </c>
      <c r="N26" s="35">
        <f t="shared" si="16"/>
        <v>1</v>
      </c>
      <c r="P26" s="66">
        <f t="shared" si="10"/>
        <v>45261</v>
      </c>
      <c r="Q26">
        <f t="shared" si="10"/>
        <v>33690</v>
      </c>
      <c r="R26">
        <f t="shared" si="11"/>
        <v>35241</v>
      </c>
      <c r="S26">
        <f t="shared" si="12"/>
        <v>33193</v>
      </c>
      <c r="V26" s="66"/>
    </row>
    <row r="27" spans="1:22" x14ac:dyDescent="0.25">
      <c r="A27" s="66">
        <f t="shared" ref="A27:D27" si="17">IF(ISBLANK(A13),"",A13)</f>
        <v>45352</v>
      </c>
      <c r="B27" s="171">
        <f t="shared" si="17"/>
        <v>53106</v>
      </c>
      <c r="C27" s="171">
        <f t="shared" si="17"/>
        <v>55845</v>
      </c>
      <c r="D27" s="171">
        <f t="shared" si="17"/>
        <v>66264</v>
      </c>
      <c r="E27" s="66"/>
      <c r="F27" s="66">
        <f t="shared" ref="F27:I27" si="18">IF(ISBLANK(F13),"",F13)</f>
        <v>45352</v>
      </c>
      <c r="G27" s="171">
        <f t="shared" si="18"/>
        <v>54047</v>
      </c>
      <c r="H27" s="171">
        <f t="shared" si="18"/>
        <v>59685</v>
      </c>
      <c r="I27" s="171">
        <f t="shared" si="18"/>
        <v>55845</v>
      </c>
      <c r="J27" s="66"/>
      <c r="K27" s="66">
        <f t="shared" ref="K27" si="19">IF(ISBLANK(K13),"",K13)</f>
        <v>45352</v>
      </c>
      <c r="L27" s="36">
        <f t="shared" ref="L27:N27" si="20">IF(ISBLANK(L13),#N/A,L13)</f>
        <v>1.069</v>
      </c>
      <c r="M27" s="36">
        <f t="shared" si="20"/>
        <v>1.083</v>
      </c>
      <c r="N27" s="35">
        <f t="shared" si="20"/>
        <v>1</v>
      </c>
      <c r="P27" s="66">
        <f t="shared" si="10"/>
        <v>45352</v>
      </c>
      <c r="Q27">
        <f t="shared" si="10"/>
        <v>56715</v>
      </c>
      <c r="R27">
        <f t="shared" si="11"/>
        <v>59685</v>
      </c>
      <c r="S27">
        <f t="shared" si="12"/>
        <v>55845</v>
      </c>
      <c r="V27" s="66"/>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70" zoomScaleNormal="70" workbookViewId="0">
      <selection activeCell="AG6" sqref="AG6:AI6"/>
    </sheetView>
  </sheetViews>
  <sheetFormatPr defaultRowHeight="15" x14ac:dyDescent="0.25"/>
  <cols>
    <col min="1" max="2" width="10.5703125" customWidth="1"/>
    <col min="3" max="3" width="6.85546875" customWidth="1"/>
    <col min="4" max="5" width="2.140625" customWidth="1"/>
    <col min="6" max="6" width="9.85546875" customWidth="1"/>
    <col min="7" max="7" width="8.140625" customWidth="1"/>
    <col min="8" max="9" width="9.85546875" customWidth="1"/>
    <col min="10" max="11" width="11.425781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42578125" customWidth="1"/>
    <col min="28" max="28" width="11.85546875" customWidth="1"/>
    <col min="29" max="29" width="12.5703125" customWidth="1"/>
    <col min="30" max="31" width="11.85546875" customWidth="1"/>
    <col min="32" max="32" width="8" customWidth="1"/>
    <col min="33" max="33" width="6" customWidth="1"/>
    <col min="34" max="34" width="8.42578125" customWidth="1"/>
    <col min="35" max="35" width="2.140625" customWidth="1"/>
    <col min="36" max="73" width="9.5703125" customWidth="1"/>
  </cols>
  <sheetData>
    <row r="1" spans="1:36" ht="7.5" customHeight="1" x14ac:dyDescent="0.25">
      <c r="AB1" s="89"/>
    </row>
    <row r="2" spans="1:36" ht="19.5" customHeight="1" x14ac:dyDescent="0.25">
      <c r="A2" s="265"/>
      <c r="B2" s="265"/>
      <c r="C2" s="265"/>
      <c r="D2" s="64"/>
      <c r="E2" s="238" t="s">
        <v>121</v>
      </c>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row>
    <row r="3" spans="1:36" ht="19.5" customHeight="1" x14ac:dyDescent="0.25">
      <c r="A3" s="265"/>
      <c r="B3" s="265"/>
      <c r="C3" s="265"/>
      <c r="D3" s="64"/>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row>
    <row r="4" spans="1:36" ht="7.5" customHeight="1" x14ac:dyDescent="0.25">
      <c r="A4" s="265"/>
      <c r="B4" s="265"/>
      <c r="C4" s="265"/>
      <c r="D4" s="64"/>
      <c r="E4" s="174"/>
      <c r="F4" s="174"/>
      <c r="G4" s="174"/>
      <c r="H4" s="174"/>
      <c r="I4" s="174"/>
      <c r="J4" s="174"/>
      <c r="K4" s="174"/>
      <c r="L4" s="174"/>
      <c r="M4" s="174"/>
      <c r="N4" s="174"/>
      <c r="O4" s="174"/>
      <c r="P4" s="174"/>
      <c r="Q4" s="174"/>
      <c r="R4" s="174"/>
      <c r="S4" s="174"/>
      <c r="T4" s="174"/>
      <c r="U4" s="174"/>
      <c r="V4" s="174"/>
      <c r="W4" s="174"/>
      <c r="X4" s="174"/>
      <c r="Z4" s="133"/>
      <c r="AA4" s="133"/>
      <c r="AE4" s="133"/>
      <c r="AF4" s="133"/>
      <c r="AG4" s="133"/>
      <c r="AH4" s="133"/>
      <c r="AI4" s="112"/>
      <c r="AJ4" s="175"/>
    </row>
    <row r="5" spans="1:36" ht="19.5" customHeight="1" x14ac:dyDescent="0.25">
      <c r="A5" s="265"/>
      <c r="B5" s="265"/>
      <c r="C5" s="265"/>
      <c r="D5" s="64"/>
      <c r="E5" s="270" t="s">
        <v>129</v>
      </c>
      <c r="F5" s="270"/>
      <c r="G5" s="270"/>
      <c r="H5" s="270"/>
      <c r="I5" s="270"/>
      <c r="J5" s="270"/>
      <c r="K5" s="270"/>
      <c r="L5" s="270"/>
      <c r="M5" s="270"/>
      <c r="N5" s="270"/>
      <c r="O5" s="270"/>
      <c r="P5" s="270"/>
      <c r="Q5" s="270"/>
      <c r="R5" s="270"/>
      <c r="S5" s="270"/>
      <c r="T5" s="270"/>
      <c r="U5" s="270"/>
      <c r="V5" s="270"/>
      <c r="W5" s="270"/>
      <c r="X5" s="270"/>
      <c r="Y5" s="270"/>
      <c r="Z5" s="270"/>
      <c r="AA5" s="133"/>
      <c r="AB5" s="195"/>
      <c r="AE5" s="133"/>
      <c r="AF5" s="133"/>
      <c r="AG5" s="266" t="s">
        <v>88</v>
      </c>
      <c r="AH5" s="266"/>
      <c r="AI5" s="266"/>
      <c r="AJ5" s="175"/>
    </row>
    <row r="6" spans="1:36" ht="19.5" customHeight="1" x14ac:dyDescent="0.25">
      <c r="A6" s="265"/>
      <c r="B6" s="265"/>
      <c r="C6" s="265"/>
      <c r="D6" s="64"/>
      <c r="E6" s="270" t="s">
        <v>127</v>
      </c>
      <c r="F6" s="270"/>
      <c r="G6" s="270"/>
      <c r="H6" s="270"/>
      <c r="I6" s="270"/>
      <c r="J6" s="270"/>
      <c r="K6" s="270"/>
      <c r="L6" s="270"/>
      <c r="M6" s="270"/>
      <c r="N6" s="270"/>
      <c r="O6" s="270"/>
      <c r="P6" s="270"/>
      <c r="Q6" s="270"/>
      <c r="R6" s="270"/>
      <c r="S6" s="270"/>
      <c r="T6" s="270"/>
      <c r="U6" s="270"/>
      <c r="V6" s="270"/>
      <c r="W6" s="270"/>
      <c r="X6" s="270"/>
      <c r="Y6" s="270"/>
      <c r="Z6" s="270"/>
      <c r="AA6" s="270"/>
      <c r="AB6" s="270"/>
      <c r="AC6" s="133"/>
      <c r="AD6" s="133"/>
      <c r="AE6" s="133"/>
      <c r="AF6" s="133"/>
      <c r="AG6" s="266" t="s">
        <v>87</v>
      </c>
      <c r="AH6" s="266"/>
      <c r="AI6" s="266"/>
      <c r="AJ6" s="175"/>
    </row>
    <row r="7" spans="1:36" ht="7.5" customHeight="1" x14ac:dyDescent="0.25">
      <c r="D7" s="29"/>
      <c r="E7" s="29"/>
      <c r="F7" s="29"/>
      <c r="G7" s="29"/>
      <c r="M7" s="5"/>
      <c r="Z7" s="37"/>
      <c r="AA7" s="37"/>
      <c r="AB7" s="37"/>
      <c r="AC7" s="37"/>
      <c r="AD7" s="37"/>
      <c r="AE7" s="37"/>
      <c r="AF7" s="37"/>
      <c r="AG7" s="37"/>
      <c r="AH7" s="37"/>
      <c r="AI7" s="37"/>
    </row>
    <row r="8" spans="1:36" ht="7.5" customHeight="1" x14ac:dyDescent="0.25">
      <c r="B8" s="29"/>
      <c r="C8" s="29"/>
      <c r="D8" s="29"/>
      <c r="E8" s="93"/>
      <c r="F8" s="94"/>
      <c r="G8" s="95"/>
      <c r="H8" s="95"/>
      <c r="I8" s="95"/>
      <c r="J8" s="95"/>
      <c r="K8" s="95"/>
      <c r="L8" s="95"/>
      <c r="M8" s="95"/>
      <c r="N8" s="96"/>
      <c r="Z8" s="93"/>
      <c r="AA8" s="94"/>
      <c r="AB8" s="95"/>
      <c r="AC8" s="95"/>
      <c r="AD8" s="95"/>
      <c r="AE8" s="95"/>
      <c r="AF8" s="95"/>
      <c r="AG8" s="95"/>
      <c r="AH8" s="95"/>
      <c r="AI8" s="96"/>
    </row>
    <row r="9" spans="1:36" ht="19.5" customHeight="1" x14ac:dyDescent="0.25">
      <c r="B9" s="1"/>
      <c r="E9" s="271" t="s">
        <v>113</v>
      </c>
      <c r="F9" s="272"/>
      <c r="G9" s="272"/>
      <c r="H9" s="272"/>
      <c r="I9" s="272"/>
      <c r="J9" s="272"/>
      <c r="K9" s="272"/>
      <c r="L9" s="272"/>
      <c r="M9" s="272"/>
      <c r="N9" s="273"/>
      <c r="Z9" s="267" t="s">
        <v>123</v>
      </c>
      <c r="AA9" s="268"/>
      <c r="AB9" s="268"/>
      <c r="AC9" s="268"/>
      <c r="AD9" s="268"/>
      <c r="AE9" s="268"/>
      <c r="AF9" s="268"/>
      <c r="AG9" s="268"/>
      <c r="AH9" s="268"/>
      <c r="AI9" s="269"/>
    </row>
    <row r="10" spans="1:36" ht="7.5" customHeight="1" x14ac:dyDescent="0.35">
      <c r="B10" s="1"/>
      <c r="E10" s="97"/>
      <c r="F10" s="78"/>
      <c r="G10" s="78"/>
      <c r="H10" s="78"/>
      <c r="I10" s="78"/>
      <c r="J10" s="78"/>
      <c r="K10" s="78"/>
      <c r="L10" s="78"/>
      <c r="M10" s="78"/>
      <c r="N10" s="98"/>
      <c r="Z10" s="105"/>
      <c r="AA10" s="75"/>
      <c r="AB10" s="75"/>
      <c r="AC10" s="75"/>
      <c r="AD10" s="75"/>
      <c r="AE10" s="75"/>
      <c r="AF10" s="75"/>
      <c r="AG10" s="75"/>
      <c r="AH10" s="75"/>
      <c r="AI10" s="106"/>
    </row>
    <row r="11" spans="1:36" ht="17.25" customHeight="1" x14ac:dyDescent="0.35">
      <c r="E11" s="99"/>
      <c r="H11" s="278" t="s">
        <v>44</v>
      </c>
      <c r="I11" s="279"/>
      <c r="J11" s="278" t="s">
        <v>107</v>
      </c>
      <c r="K11" s="279"/>
      <c r="N11" s="100"/>
      <c r="Z11" s="101"/>
      <c r="AB11" s="38"/>
      <c r="AC11" s="38"/>
      <c r="AD11" s="38"/>
      <c r="AE11" s="38"/>
      <c r="AF11" s="38"/>
      <c r="AG11" s="38"/>
      <c r="AH11" s="38"/>
      <c r="AI11" s="100"/>
    </row>
    <row r="12" spans="1:36" ht="18.75" customHeight="1" x14ac:dyDescent="0.25">
      <c r="E12" s="101"/>
      <c r="H12" s="280"/>
      <c r="I12" s="281"/>
      <c r="J12" s="280"/>
      <c r="K12" s="281"/>
      <c r="N12" s="100"/>
      <c r="Z12" s="101"/>
      <c r="AB12" s="274" t="s">
        <v>47</v>
      </c>
      <c r="AC12" s="274" t="s">
        <v>59</v>
      </c>
      <c r="AD12" s="275" t="s">
        <v>84</v>
      </c>
      <c r="AE12" s="274" t="s">
        <v>60</v>
      </c>
      <c r="AF12" s="278" t="s">
        <v>85</v>
      </c>
      <c r="AG12" s="279"/>
      <c r="AH12" s="65"/>
      <c r="AI12" s="100"/>
    </row>
    <row r="13" spans="1:36" ht="15.75" customHeight="1" x14ac:dyDescent="0.25">
      <c r="E13" s="101"/>
      <c r="H13" s="282"/>
      <c r="I13" s="283"/>
      <c r="J13" s="282"/>
      <c r="K13" s="283"/>
      <c r="N13" s="100"/>
      <c r="Z13" s="101"/>
      <c r="AB13" s="274"/>
      <c r="AC13" s="274"/>
      <c r="AD13" s="276"/>
      <c r="AE13" s="274"/>
      <c r="AF13" s="280"/>
      <c r="AG13" s="281"/>
      <c r="AH13" s="65"/>
      <c r="AI13" s="100"/>
    </row>
    <row r="14" spans="1:36" ht="7.5" customHeight="1" x14ac:dyDescent="0.25">
      <c r="E14" s="101"/>
      <c r="H14" s="79"/>
      <c r="I14" s="79"/>
      <c r="J14" s="79"/>
      <c r="K14" s="79"/>
      <c r="N14" s="100"/>
      <c r="Z14" s="101"/>
      <c r="AB14" s="274"/>
      <c r="AC14" s="274"/>
      <c r="AD14" s="277"/>
      <c r="AE14" s="274"/>
      <c r="AF14" s="282"/>
      <c r="AG14" s="283"/>
      <c r="AI14" s="100"/>
    </row>
    <row r="15" spans="1:36" ht="17.25" customHeight="1" x14ac:dyDescent="0.25">
      <c r="E15" s="101"/>
      <c r="H15" s="263">
        <f>IF(ISBLANK('Summary table'!G7),"",'Summary table'!G7)</f>
        <v>45078</v>
      </c>
      <c r="I15" s="285"/>
      <c r="J15" s="289"/>
      <c r="K15" s="290"/>
      <c r="N15" s="100"/>
      <c r="Z15" s="101"/>
      <c r="AB15" s="73"/>
      <c r="AC15" s="73"/>
      <c r="AD15" s="73"/>
      <c r="AE15" s="73"/>
      <c r="AF15" s="73"/>
      <c r="AG15" s="73"/>
      <c r="AH15" s="39"/>
      <c r="AI15" s="100"/>
    </row>
    <row r="16" spans="1:36" ht="17.25" customHeight="1" x14ac:dyDescent="0.25">
      <c r="E16" s="101"/>
      <c r="H16" s="286"/>
      <c r="I16" s="287"/>
      <c r="J16" s="291"/>
      <c r="K16" s="292"/>
      <c r="N16" s="100"/>
      <c r="Z16" s="101"/>
      <c r="AB16" s="73"/>
      <c r="AC16" s="73"/>
      <c r="AD16" s="73"/>
      <c r="AE16" s="73"/>
      <c r="AF16" s="73"/>
      <c r="AG16" s="73"/>
      <c r="AH16" s="39"/>
      <c r="AI16" s="100"/>
    </row>
    <row r="17" spans="3:35" ht="16.5" customHeight="1" x14ac:dyDescent="0.25">
      <c r="E17" s="101"/>
      <c r="H17" s="264"/>
      <c r="I17" s="288"/>
      <c r="J17" s="293"/>
      <c r="K17" s="294"/>
      <c r="N17" s="100"/>
      <c r="Z17" s="101"/>
      <c r="AB17" s="263">
        <f>IF(ISBLANK('Pivot tables'!V10),"",'Pivot tables'!V10)</f>
        <v>45078</v>
      </c>
      <c r="AC17" s="261">
        <f>IF(ISBLANK('Pivot tables'!W10),"",'Pivot tables'!W10)</f>
        <v>38945</v>
      </c>
      <c r="AD17" s="259" t="str">
        <f>IF(ISBLANK('Pivot tables'!V10),"",IF(OR(ISBLANK('Pivot tables'!X10),'Pivot tables'!X10=0),"NO","YES"))</f>
        <v>YES</v>
      </c>
      <c r="AE17" s="253">
        <f>IF(ISBLANK('Pivot tables'!W10),"",IF(OR(ISBLANK('Pivot tables'!X10),'Pivot tables'!X10=0),"Same as published",'Pivot tables'!X10))</f>
        <v>39314</v>
      </c>
      <c r="AF17" s="255">
        <f>IFERROR((AE17-AC17)/AE17,"")</f>
        <v>9.3859693747774323E-3</v>
      </c>
      <c r="AG17" s="295"/>
      <c r="AH17" s="39"/>
      <c r="AI17" s="100"/>
    </row>
    <row r="18" spans="3:35" ht="16.5" customHeight="1" x14ac:dyDescent="0.25">
      <c r="E18" s="101"/>
      <c r="H18" s="263">
        <f>IF(ISBLANK('Summary table'!G8),"",'Summary table'!G8)</f>
        <v>45170</v>
      </c>
      <c r="I18" s="285"/>
      <c r="J18" s="289"/>
      <c r="K18" s="290"/>
      <c r="N18" s="100"/>
      <c r="Z18" s="101"/>
      <c r="AB18" s="264"/>
      <c r="AC18" s="262"/>
      <c r="AD18" s="260"/>
      <c r="AE18" s="254"/>
      <c r="AF18" s="256"/>
      <c r="AG18" s="296"/>
      <c r="AH18" s="39"/>
      <c r="AI18" s="100"/>
    </row>
    <row r="19" spans="3:35" ht="16.5" customHeight="1" x14ac:dyDescent="0.3">
      <c r="C19" s="32"/>
      <c r="E19" s="101"/>
      <c r="H19" s="286"/>
      <c r="I19" s="287"/>
      <c r="J19" s="291"/>
      <c r="K19" s="292"/>
      <c r="L19" s="32"/>
      <c r="M19" s="32"/>
      <c r="N19" s="100"/>
      <c r="Z19" s="101"/>
      <c r="AB19" s="263">
        <f>IF(ISBLANK('Pivot tables'!V11),"",'Pivot tables'!V11)</f>
        <v>45170</v>
      </c>
      <c r="AC19" s="261">
        <f>IF(ISBLANK('Pivot tables'!W11),"",'Pivot tables'!W11)</f>
        <v>37690</v>
      </c>
      <c r="AD19" s="259" t="str">
        <f>IF(ISBLANK('Pivot tables'!V11),"",IF(OR(ISBLANK('Pivot tables'!X11),'Pivot tables'!X11=0),"NO","YES"))</f>
        <v>YES</v>
      </c>
      <c r="AE19" s="253">
        <f>IF(ISBLANK('Pivot tables'!W11),"",IF(OR(ISBLANK('Pivot tables'!X11),'Pivot tables'!X11=0),"Same as published",'Pivot tables'!X11))</f>
        <v>38127</v>
      </c>
      <c r="AF19" s="255">
        <f>IFERROR((AE19-AC19)/AE19,"")</f>
        <v>1.1461693812783592E-2</v>
      </c>
      <c r="AG19" s="257"/>
      <c r="AH19" s="39"/>
      <c r="AI19" s="100"/>
    </row>
    <row r="20" spans="3:35" ht="16.5" customHeight="1" x14ac:dyDescent="0.25">
      <c r="E20" s="101"/>
      <c r="H20" s="264"/>
      <c r="I20" s="288"/>
      <c r="J20" s="293"/>
      <c r="K20" s="294"/>
      <c r="N20" s="100"/>
      <c r="Z20" s="101"/>
      <c r="AB20" s="264"/>
      <c r="AC20" s="262"/>
      <c r="AD20" s="260"/>
      <c r="AE20" s="254"/>
      <c r="AF20" s="256"/>
      <c r="AG20" s="258"/>
      <c r="AH20" s="39"/>
      <c r="AI20" s="100"/>
    </row>
    <row r="21" spans="3:35" ht="16.5" customHeight="1" x14ac:dyDescent="0.25">
      <c r="E21" s="101"/>
      <c r="H21" s="263">
        <f>IF(ISBLANK('Summary table'!G9),"",'Summary table'!G9)</f>
        <v>45261</v>
      </c>
      <c r="I21" s="285"/>
      <c r="J21" s="289"/>
      <c r="K21" s="290"/>
      <c r="N21" s="100"/>
      <c r="Z21" s="101"/>
      <c r="AB21" s="263">
        <f>IF(ISBLANK('Pivot tables'!V12),"",'Pivot tables'!V12)</f>
        <v>45261</v>
      </c>
      <c r="AC21" s="261">
        <f>IF(ISBLANK('Pivot tables'!W12),"",'Pivot tables'!W12)</f>
        <v>35241</v>
      </c>
      <c r="AD21" s="259" t="str">
        <f>IF(ISBLANK('Pivot tables'!V12),"",IF(OR(ISBLANK('Pivot tables'!X12),'Pivot tables'!X12=0),"NO","YES"))</f>
        <v>YES</v>
      </c>
      <c r="AE21" s="253">
        <f>IF(ISBLANK('Pivot tables'!W12),"",IF(OR(ISBLANK('Pivot tables'!X12),'Pivot tables'!X12=0),"Same as published",'Pivot tables'!X12))</f>
        <v>35695</v>
      </c>
      <c r="AF21" s="255">
        <f>IFERROR((AE21-AC21)/AE21,"")</f>
        <v>1.2718868188821965E-2</v>
      </c>
      <c r="AG21" s="257"/>
      <c r="AH21" s="39"/>
      <c r="AI21" s="100"/>
    </row>
    <row r="22" spans="3:35" ht="16.5" customHeight="1" x14ac:dyDescent="0.25">
      <c r="E22" s="101"/>
      <c r="H22" s="286"/>
      <c r="I22" s="287"/>
      <c r="J22" s="291"/>
      <c r="K22" s="292"/>
      <c r="N22" s="100"/>
      <c r="Z22" s="101"/>
      <c r="AB22" s="264"/>
      <c r="AC22" s="262"/>
      <c r="AD22" s="260"/>
      <c r="AE22" s="254"/>
      <c r="AF22" s="256"/>
      <c r="AG22" s="258"/>
      <c r="AH22" s="39"/>
      <c r="AI22" s="100"/>
    </row>
    <row r="23" spans="3:35" ht="16.5" customHeight="1" x14ac:dyDescent="0.25">
      <c r="E23" s="101"/>
      <c r="H23" s="264"/>
      <c r="I23" s="288"/>
      <c r="J23" s="293"/>
      <c r="K23" s="294"/>
      <c r="N23" s="100"/>
      <c r="Z23" s="101"/>
      <c r="AB23" s="263">
        <f>IF(ISBLANK('Pivot tables'!V13),"",'Pivot tables'!V13)</f>
        <v>45352</v>
      </c>
      <c r="AC23" s="261">
        <f>IF(ISBLANK('Pivot tables'!W13),"",'Pivot tables'!W13)</f>
        <v>59685</v>
      </c>
      <c r="AD23" s="259" t="str">
        <f>IF(ISBLANK('Pivot tables'!V13),"",IF(OR(ISBLANK('Pivot tables'!X13),'Pivot tables'!X13=0),"NO","YES"))</f>
        <v>YES</v>
      </c>
      <c r="AE23" s="253">
        <f>IF(ISBLANK('Pivot tables'!W13),"",IF(OR(ISBLANK('Pivot tables'!X13),'Pivot tables'!X13=0),"Same as published",'Pivot tables'!X13))</f>
        <v>60508</v>
      </c>
      <c r="AF23" s="255">
        <f>IFERROR((AE23-AC23)/AE23,"")</f>
        <v>1.3601507238712236E-2</v>
      </c>
      <c r="AG23" s="257"/>
      <c r="AH23" s="39"/>
      <c r="AI23" s="100"/>
    </row>
    <row r="24" spans="3:35" ht="16.5" customHeight="1" x14ac:dyDescent="0.25">
      <c r="E24" s="101"/>
      <c r="H24" s="263">
        <f>IF(ISBLANK('Summary table'!G10),"",'Summary table'!G10)</f>
        <v>45352</v>
      </c>
      <c r="I24" s="285"/>
      <c r="J24" s="289"/>
      <c r="K24" s="290"/>
      <c r="N24" s="100"/>
      <c r="Z24" s="101"/>
      <c r="AB24" s="264"/>
      <c r="AC24" s="262"/>
      <c r="AD24" s="260"/>
      <c r="AE24" s="254"/>
      <c r="AF24" s="256"/>
      <c r="AG24" s="258"/>
      <c r="AH24" s="74"/>
      <c r="AI24" s="100"/>
    </row>
    <row r="25" spans="3:35" ht="16.5" customHeight="1" x14ac:dyDescent="0.25">
      <c r="E25" s="101"/>
      <c r="H25" s="286"/>
      <c r="I25" s="287"/>
      <c r="J25" s="291"/>
      <c r="K25" s="292"/>
      <c r="N25" s="100"/>
      <c r="Z25" s="101"/>
      <c r="AB25" s="71"/>
      <c r="AC25" s="41"/>
      <c r="AD25" s="40"/>
      <c r="AE25" s="39"/>
      <c r="AF25" s="72"/>
      <c r="AI25" s="100"/>
    </row>
    <row r="26" spans="3:35" ht="16.5" customHeight="1" x14ac:dyDescent="0.25">
      <c r="E26" s="101"/>
      <c r="H26" s="264"/>
      <c r="I26" s="288"/>
      <c r="J26" s="293"/>
      <c r="K26" s="294"/>
      <c r="N26" s="100"/>
      <c r="Z26" s="101"/>
      <c r="AB26" s="71"/>
      <c r="AC26" s="41"/>
      <c r="AD26" s="40"/>
      <c r="AE26" s="39"/>
      <c r="AF26" s="72"/>
      <c r="AI26" s="100"/>
    </row>
    <row r="27" spans="3:35" ht="10.5" customHeight="1" x14ac:dyDescent="0.25">
      <c r="E27" s="102"/>
      <c r="F27" s="103"/>
      <c r="G27" s="103"/>
      <c r="H27" s="103"/>
      <c r="I27" s="103"/>
      <c r="J27" s="103"/>
      <c r="K27" s="103"/>
      <c r="L27" s="103"/>
      <c r="M27" s="103"/>
      <c r="N27" s="104"/>
      <c r="Z27" s="102"/>
      <c r="AA27" s="103"/>
      <c r="AB27" s="107"/>
      <c r="AC27" s="108"/>
      <c r="AD27" s="109"/>
      <c r="AE27" s="110"/>
      <c r="AF27" s="111"/>
      <c r="AG27" s="103"/>
      <c r="AH27" s="103"/>
      <c r="AI27" s="104"/>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196"/>
      <c r="U49" s="196"/>
      <c r="V49" s="196"/>
      <c r="W49" s="196"/>
      <c r="X49" s="196"/>
      <c r="Y49" s="196"/>
      <c r="Z49" s="196"/>
      <c r="AA49" s="196"/>
      <c r="AB49" s="196"/>
      <c r="AC49" s="196"/>
      <c r="AD49" s="196"/>
      <c r="AF49" s="284" t="s">
        <v>159</v>
      </c>
      <c r="AG49" s="284"/>
      <c r="AH49" s="284"/>
      <c r="AI49" s="284"/>
    </row>
  </sheetData>
  <sheetProtection algorithmName="SHA-512" hashValue="X+qMdevw98q87UcFwDLhUBr7Lmn7w2GHfxQ4x7VF9p7+PAhnkX9lzXXf605k1OnDReYQPVCqDVct4jieQahPhQ==" saltValue="SkttgUx86fblSDxNGKDkIw=="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70" zoomScaleNormal="70" workbookViewId="0">
      <selection activeCell="O8" sqref="O8:P8"/>
    </sheetView>
  </sheetViews>
  <sheetFormatPr defaultRowHeight="15" x14ac:dyDescent="0.25"/>
  <cols>
    <col min="1" max="1" width="25.42578125" customWidth="1"/>
    <col min="2" max="4" width="3.42578125" customWidth="1"/>
    <col min="5" max="5" width="3" hidden="1" customWidth="1"/>
    <col min="6" max="6" width="28.5703125" customWidth="1"/>
    <col min="7" max="7" width="15.42578125" customWidth="1"/>
    <col min="8" max="8" width="15.42578125" style="11" customWidth="1"/>
    <col min="9" max="11" width="15.42578125" customWidth="1"/>
    <col min="12" max="13" width="15.42578125" style="11" customWidth="1"/>
    <col min="14" max="14" width="20.5703125" style="11" customWidth="1"/>
    <col min="15" max="15" width="9" style="11" customWidth="1"/>
    <col min="16" max="18" width="9" customWidth="1"/>
  </cols>
  <sheetData>
    <row r="1" spans="1:16" ht="8.25" customHeight="1" x14ac:dyDescent="0.25">
      <c r="A1" s="265"/>
      <c r="B1" s="265"/>
      <c r="C1" s="265"/>
      <c r="D1" s="11"/>
      <c r="E1" s="11"/>
    </row>
    <row r="2" spans="1:16" ht="15" customHeight="1" x14ac:dyDescent="0.25">
      <c r="A2" s="265"/>
      <c r="B2" s="265"/>
      <c r="C2" s="265"/>
      <c r="D2" s="11"/>
      <c r="E2" s="11"/>
      <c r="F2" s="238" t="s">
        <v>118</v>
      </c>
      <c r="G2" s="238"/>
      <c r="H2" s="238"/>
      <c r="I2" s="238"/>
      <c r="J2" s="238"/>
      <c r="K2" s="238"/>
      <c r="L2" s="238"/>
      <c r="M2" s="238"/>
      <c r="N2" s="238"/>
    </row>
    <row r="3" spans="1:16" ht="15" customHeight="1" x14ac:dyDescent="0.25">
      <c r="A3" s="265"/>
      <c r="B3" s="265"/>
      <c r="C3" s="265"/>
      <c r="D3" s="11"/>
      <c r="E3" s="11"/>
      <c r="F3" s="238"/>
      <c r="G3" s="238"/>
      <c r="H3" s="238"/>
      <c r="I3" s="238"/>
      <c r="J3" s="238"/>
      <c r="K3" s="238"/>
      <c r="L3" s="238"/>
      <c r="M3" s="238"/>
      <c r="N3" s="238"/>
    </row>
    <row r="4" spans="1:16" ht="6" customHeight="1" x14ac:dyDescent="0.25">
      <c r="A4" s="265"/>
      <c r="B4" s="265"/>
      <c r="C4" s="265"/>
      <c r="D4" s="11"/>
      <c r="E4" s="11"/>
      <c r="F4" s="238"/>
      <c r="G4" s="238"/>
      <c r="H4" s="238"/>
      <c r="I4" s="238"/>
      <c r="J4" s="238"/>
      <c r="K4" s="238"/>
      <c r="L4" s="238"/>
      <c r="M4" s="238"/>
      <c r="N4" s="238"/>
      <c r="O4" s="176"/>
    </row>
    <row r="5" spans="1:16" ht="8.25" customHeight="1" x14ac:dyDescent="0.25">
      <c r="A5" s="265"/>
      <c r="B5" s="265"/>
      <c r="C5" s="265"/>
      <c r="D5" s="11"/>
      <c r="E5" s="11"/>
      <c r="F5" s="1"/>
      <c r="G5" s="1"/>
      <c r="H5" s="8"/>
      <c r="I5" s="1"/>
      <c r="J5" s="1"/>
      <c r="O5" s="117"/>
    </row>
    <row r="6" spans="1:16" ht="51" x14ac:dyDescent="0.25">
      <c r="A6" s="11"/>
      <c r="F6" s="220" t="s">
        <v>25</v>
      </c>
      <c r="G6" s="220" t="s">
        <v>44</v>
      </c>
      <c r="H6" s="219" t="s">
        <v>100</v>
      </c>
      <c r="I6" s="220" t="s">
        <v>98</v>
      </c>
      <c r="J6" s="220" t="s">
        <v>119</v>
      </c>
      <c r="K6" s="220" t="s">
        <v>120</v>
      </c>
      <c r="L6" s="220" t="s">
        <v>24</v>
      </c>
      <c r="M6" s="220" t="s">
        <v>106</v>
      </c>
      <c r="N6" s="131" t="s">
        <v>107</v>
      </c>
    </row>
    <row r="7" spans="1:16" x14ac:dyDescent="0.25">
      <c r="A7" s="169" t="s">
        <v>22</v>
      </c>
      <c r="F7" s="215" t="s">
        <v>74</v>
      </c>
      <c r="G7" s="216">
        <v>45078</v>
      </c>
      <c r="H7" s="217">
        <v>35822</v>
      </c>
      <c r="I7" s="217">
        <v>38945</v>
      </c>
      <c r="J7" s="217">
        <v>34770</v>
      </c>
      <c r="K7" s="217">
        <v>43120</v>
      </c>
      <c r="L7" s="217">
        <v>37295</v>
      </c>
      <c r="M7" s="218">
        <v>104.4</v>
      </c>
      <c r="N7" s="118" t="str">
        <f>IFERROR(VLOOKUP(CONCATENATE($A$8,$A$12,G7,$A$10),'Analysis table'!$A:$O,15,FALSE),"")</f>
        <v>Y</v>
      </c>
      <c r="O7" s="297"/>
      <c r="P7" s="297"/>
    </row>
    <row r="8" spans="1:16" x14ac:dyDescent="0.25">
      <c r="A8" s="185" t="s">
        <v>1</v>
      </c>
      <c r="F8" s="215"/>
      <c r="G8" s="216">
        <v>45170</v>
      </c>
      <c r="H8" s="217">
        <v>34444</v>
      </c>
      <c r="I8" s="217">
        <v>37690</v>
      </c>
      <c r="J8" s="217">
        <v>34011</v>
      </c>
      <c r="K8" s="217">
        <v>41369</v>
      </c>
      <c r="L8" s="217">
        <v>35629</v>
      </c>
      <c r="M8" s="218">
        <v>105.8</v>
      </c>
      <c r="N8" s="118" t="str">
        <f>IFERROR(VLOOKUP(CONCATENATE($A$8,$A$12,G8,$A$10),'Analysis table'!$A:$O,15,FALSE),"")</f>
        <v>Y</v>
      </c>
      <c r="O8" s="297" t="s">
        <v>42</v>
      </c>
      <c r="P8" s="297"/>
    </row>
    <row r="9" spans="1:16" x14ac:dyDescent="0.25">
      <c r="A9" s="169" t="s">
        <v>82</v>
      </c>
      <c r="F9" s="215"/>
      <c r="G9" s="216">
        <v>45261</v>
      </c>
      <c r="H9" s="217">
        <v>31989</v>
      </c>
      <c r="I9" s="217">
        <v>35241</v>
      </c>
      <c r="J9" s="217">
        <v>31578</v>
      </c>
      <c r="K9" s="217">
        <v>38904</v>
      </c>
      <c r="L9" s="217">
        <v>33193</v>
      </c>
      <c r="M9" s="218">
        <v>106.2</v>
      </c>
      <c r="N9" s="118" t="str">
        <f>IFERROR(VLOOKUP(CONCATENATE($A$8,$A$12,G9,$A$10),'Analysis table'!$A:$O,15,FALSE),"")</f>
        <v>Y</v>
      </c>
      <c r="O9" s="297" t="s">
        <v>88</v>
      </c>
      <c r="P9" s="297"/>
    </row>
    <row r="10" spans="1:16" x14ac:dyDescent="0.25">
      <c r="A10" s="185" t="s">
        <v>31</v>
      </c>
      <c r="F10" s="215"/>
      <c r="G10" s="216">
        <v>45352</v>
      </c>
      <c r="H10" s="217">
        <v>54047</v>
      </c>
      <c r="I10" s="217">
        <v>59685</v>
      </c>
      <c r="J10" s="217">
        <v>53106</v>
      </c>
      <c r="K10" s="217">
        <v>66264</v>
      </c>
      <c r="L10" s="217">
        <v>55845</v>
      </c>
      <c r="M10" s="218">
        <v>106.9</v>
      </c>
      <c r="N10" s="118" t="str">
        <f>IFERROR(VLOOKUP(CONCATENATE($A$8,$A$12,G10,$A$10),'Analysis table'!$A:$O,15,FALSE),"")</f>
        <v>Y</v>
      </c>
      <c r="O10" s="11" t="str">
        <f>IFERROR(VLOOKUP(CONCATENATE($A$8,$A$12,H10,$A$10),#REF!,15,FALSE),"")</f>
        <v/>
      </c>
    </row>
    <row r="11" spans="1:16" x14ac:dyDescent="0.25">
      <c r="A11" s="169" t="s">
        <v>25</v>
      </c>
      <c r="H11"/>
      <c r="L11"/>
      <c r="M11"/>
      <c r="N11" s="117" t="str">
        <f>IFERROR(VLOOKUP(CONCATENATE($A$8,$A$12,G11,$A$10),#REF!,15,FALSE),"")</f>
        <v/>
      </c>
      <c r="O11" s="11" t="str">
        <f>IFERROR(VLOOKUP(CONCATENATE($A$8,$A$12,H11,$A$10),#REF!,15,FALSE),"")</f>
        <v/>
      </c>
    </row>
    <row r="12" spans="1:16" x14ac:dyDescent="0.25">
      <c r="A12" s="185" t="s">
        <v>74</v>
      </c>
      <c r="H12"/>
      <c r="L12"/>
      <c r="M12"/>
      <c r="N12" s="117" t="str">
        <f>IFERROR(VLOOKUP(CONCATENATE($A$8,$A$12,G12,$A$10),#REF!,15,FALSE),"")</f>
        <v/>
      </c>
      <c r="O12" s="11" t="str">
        <f>IFERROR(VLOOKUP(CONCATENATE($A$8,$A$12,H12,$A$10),#REF!,15,FALSE),"")</f>
        <v/>
      </c>
    </row>
    <row r="13" spans="1:16" x14ac:dyDescent="0.25">
      <c r="H13"/>
      <c r="L13"/>
      <c r="M13"/>
      <c r="N13" s="117" t="str">
        <f>IFERROR(VLOOKUP(CONCATENATE($A$8,$A$12,G13,$A$10),#REF!,15,FALSE),"")</f>
        <v/>
      </c>
      <c r="O13" s="11" t="str">
        <f>IFERROR(VLOOKUP(CONCATENATE($A$8,$A$12,H13,$A$10),#REF!,15,FALSE),"")</f>
        <v/>
      </c>
    </row>
    <row r="14" spans="1:16" x14ac:dyDescent="0.25">
      <c r="H14"/>
      <c r="L14"/>
      <c r="M14"/>
      <c r="N14" s="117" t="str">
        <f>IFERROR(VLOOKUP(CONCATENATE($A$8,$A$12,G14,$A$10),#REF!,15,FALSE),"")</f>
        <v/>
      </c>
      <c r="O14" s="11" t="str">
        <f>IFERROR(VLOOKUP(CONCATENATE($A$8,$A$12,H14,$A$10),#REF!,15,FALSE),"")</f>
        <v/>
      </c>
    </row>
    <row r="15" spans="1:16" x14ac:dyDescent="0.25">
      <c r="F15" s="112"/>
      <c r="G15" s="112"/>
      <c r="H15" s="112"/>
      <c r="I15" s="112"/>
      <c r="J15" s="112"/>
      <c r="K15" s="112"/>
      <c r="L15" s="112"/>
      <c r="M15" s="112"/>
      <c r="N15" s="112"/>
      <c r="O15" s="11" t="str">
        <f>IFERROR(VLOOKUP(CONCATENATE($A$8,$A$12,#REF!,$A$10),#REF!,15,FALSE),"")</f>
        <v/>
      </c>
    </row>
    <row r="16" spans="1:16" x14ac:dyDescent="0.25">
      <c r="F16" s="112"/>
      <c r="G16" s="112"/>
      <c r="H16" s="112"/>
      <c r="I16" s="112"/>
      <c r="J16" s="112"/>
      <c r="K16" s="112"/>
      <c r="L16" s="112"/>
      <c r="M16" s="112"/>
      <c r="N16" s="112"/>
      <c r="O16" s="11" t="str">
        <f>IFERROR(VLOOKUP(CONCATENATE($A$8,$A$12,H15,$A$10),#REF!,15,FALSE),"")</f>
        <v/>
      </c>
    </row>
    <row r="17" spans="6:15" x14ac:dyDescent="0.25">
      <c r="F17" s="112"/>
      <c r="G17" s="112"/>
      <c r="H17" s="112"/>
      <c r="I17" s="112"/>
      <c r="J17" s="112"/>
      <c r="K17" s="112"/>
      <c r="L17" s="112"/>
      <c r="M17" s="112"/>
      <c r="N17" s="112"/>
      <c r="O17" s="11" t="str">
        <f>IFERROR(VLOOKUP(CONCATENATE($A$8,$A$12,H16,$A$10),#REF!,15,FALSE),"")</f>
        <v/>
      </c>
    </row>
    <row r="18" spans="6:15" x14ac:dyDescent="0.25">
      <c r="F18" s="112"/>
      <c r="G18" s="112"/>
      <c r="H18" s="112"/>
      <c r="I18" s="112"/>
      <c r="J18" s="112"/>
      <c r="K18" s="112"/>
      <c r="L18" s="112"/>
      <c r="M18" s="112"/>
      <c r="N18" s="112"/>
      <c r="O18" s="11" t="str">
        <f>IFERROR(VLOOKUP(CONCATENATE($A$8,$A$12,H17,$A$10),#REF!,15,FALSE),"")</f>
        <v/>
      </c>
    </row>
    <row r="19" spans="6:15" x14ac:dyDescent="0.25">
      <c r="F19" s="112"/>
      <c r="G19" s="112"/>
      <c r="H19" s="112"/>
      <c r="I19" s="112"/>
      <c r="J19" s="112"/>
      <c r="K19" s="112"/>
      <c r="L19" s="112"/>
      <c r="M19" s="112"/>
      <c r="N19" s="112"/>
      <c r="O19" s="11" t="str">
        <f>IFERROR(VLOOKUP(CONCATENATE($A$8,$A$12,H18,$A$10),#REF!,15,FALSE),"")</f>
        <v/>
      </c>
    </row>
    <row r="20" spans="6:15" x14ac:dyDescent="0.25">
      <c r="F20" s="112"/>
      <c r="G20" s="112"/>
      <c r="H20" s="112"/>
      <c r="I20" s="112"/>
      <c r="J20" s="112"/>
      <c r="K20" s="112"/>
      <c r="L20" s="112"/>
      <c r="M20" s="112"/>
      <c r="N20" s="112"/>
      <c r="O20" s="11" t="str">
        <f>IFERROR(VLOOKUP(CONCATENATE($A$8,$A$12,H19,$A$10),#REF!,15,FALSE),"")</f>
        <v/>
      </c>
    </row>
    <row r="21" spans="6:15" x14ac:dyDescent="0.25">
      <c r="F21" s="112"/>
      <c r="G21" s="112"/>
      <c r="H21" s="112"/>
      <c r="I21" s="112"/>
      <c r="J21" s="112"/>
      <c r="K21" s="112"/>
      <c r="L21" s="112"/>
      <c r="M21" s="112"/>
      <c r="N21" s="112"/>
      <c r="O21" s="11" t="str">
        <f>IFERROR(VLOOKUP(CONCATENATE($A$8,$A$12,H20,$A$10),#REF!,15,FALSE),"")</f>
        <v/>
      </c>
    </row>
    <row r="22" spans="6:15" x14ac:dyDescent="0.25">
      <c r="F22" s="112"/>
      <c r="G22" s="112"/>
      <c r="H22" s="112"/>
      <c r="I22" s="112"/>
      <c r="J22" s="112"/>
      <c r="K22" s="112"/>
      <c r="L22" s="112"/>
      <c r="M22" s="112"/>
      <c r="N22" s="112"/>
      <c r="O22" s="11" t="str">
        <f>IFERROR(VLOOKUP(CONCATENATE($A$8,$A$12,H21,$A$10),#REF!,15,FALSE),"")</f>
        <v/>
      </c>
    </row>
    <row r="23" spans="6:15" x14ac:dyDescent="0.25">
      <c r="F23" s="112"/>
      <c r="G23" s="112"/>
      <c r="H23" s="112"/>
      <c r="I23" s="112"/>
      <c r="J23" s="112"/>
      <c r="K23" s="112"/>
      <c r="L23" s="112"/>
      <c r="M23" s="112"/>
      <c r="N23" s="112"/>
      <c r="O23" s="11" t="str">
        <f>IFERROR(VLOOKUP(CONCATENATE($A$8,$A$12,H22,$A$10),#REF!,15,FALSE),"")</f>
        <v/>
      </c>
    </row>
    <row r="24" spans="6:15" x14ac:dyDescent="0.25">
      <c r="F24" s="112"/>
      <c r="G24" s="112"/>
      <c r="H24" s="112"/>
      <c r="I24" s="112"/>
      <c r="J24" s="112"/>
      <c r="K24" s="112"/>
      <c r="L24" s="112"/>
      <c r="M24" s="112"/>
      <c r="N24" s="112"/>
      <c r="O24" s="11" t="str">
        <f>IFERROR(VLOOKUP(CONCATENATE($A$8,$A$12,H23,$A$10),#REF!,15,FALSE),"")</f>
        <v/>
      </c>
    </row>
    <row r="25" spans="6:15" x14ac:dyDescent="0.25">
      <c r="F25" s="112"/>
      <c r="G25" s="112"/>
      <c r="H25" s="112"/>
      <c r="I25" s="112"/>
      <c r="J25" s="112"/>
      <c r="K25" s="112"/>
      <c r="L25" s="112"/>
      <c r="M25" s="112"/>
      <c r="N25" s="112"/>
      <c r="O25" s="11" t="str">
        <f>IFERROR(VLOOKUP(CONCATENATE($A$8,$A$12,H24,$A$10),#REF!,15,FALSE),"")</f>
        <v/>
      </c>
    </row>
    <row r="26" spans="6:15" x14ac:dyDescent="0.25">
      <c r="F26" s="112"/>
      <c r="G26" s="112"/>
      <c r="H26" s="112"/>
      <c r="I26" s="112"/>
      <c r="J26" s="112"/>
      <c r="K26" s="112"/>
      <c r="L26" s="112"/>
      <c r="M26" s="112"/>
      <c r="N26" s="112"/>
      <c r="O26" s="11" t="str">
        <f>IFERROR(VLOOKUP(CONCATENATE($A$8,$A$12,H25,$A$10),#REF!,15,FALSE),"")</f>
        <v/>
      </c>
    </row>
    <row r="27" spans="6:15" x14ac:dyDescent="0.25">
      <c r="F27" s="112"/>
      <c r="G27" s="112"/>
      <c r="H27" s="112"/>
      <c r="I27" s="112"/>
      <c r="J27" s="112"/>
      <c r="K27" s="112"/>
      <c r="L27" s="112"/>
      <c r="M27" s="112"/>
      <c r="N27" s="112"/>
      <c r="O27" s="11" t="str">
        <f>IFERROR(VLOOKUP(CONCATENATE($A$8,$A$12,H26,$A$10),#REF!,15,FALSE),"")</f>
        <v/>
      </c>
    </row>
    <row r="28" spans="6:15" x14ac:dyDescent="0.25">
      <c r="F28" s="112"/>
      <c r="G28" s="112"/>
      <c r="H28" s="112"/>
      <c r="I28" s="112"/>
      <c r="J28" s="112"/>
      <c r="K28" s="112"/>
      <c r="L28" s="112"/>
      <c r="M28" s="112"/>
      <c r="N28" s="112"/>
      <c r="O28" s="11" t="str">
        <f>IFERROR(VLOOKUP(CONCATENATE($A$8,$A$12,H27,$A$10),#REF!,15,FALSE),"")</f>
        <v/>
      </c>
    </row>
    <row r="29" spans="6:15" x14ac:dyDescent="0.25">
      <c r="F29" s="112"/>
      <c r="G29" s="112"/>
      <c r="H29" s="112"/>
      <c r="I29" s="112"/>
      <c r="J29" s="112"/>
      <c r="K29" s="112"/>
      <c r="L29" s="112"/>
      <c r="M29" s="112"/>
      <c r="N29" s="112"/>
      <c r="O29" s="11" t="str">
        <f>IFERROR(VLOOKUP(CONCATENATE($A$8,$A$12,H28,$A$10),#REF!,15,FALSE),"")</f>
        <v/>
      </c>
    </row>
    <row r="30" spans="6:15" x14ac:dyDescent="0.25">
      <c r="F30" s="112"/>
      <c r="G30" s="112"/>
      <c r="H30" s="117"/>
      <c r="I30" s="112"/>
      <c r="J30" s="112"/>
      <c r="K30" s="112"/>
      <c r="L30" s="117"/>
      <c r="M30" s="117"/>
      <c r="N30" s="112"/>
      <c r="O30" s="11" t="str">
        <f>IFERROR(VLOOKUP(CONCATENATE($A$8,$A$12,H29,$A$10),#REF!,15,FALSE),"")</f>
        <v/>
      </c>
    </row>
    <row r="31" spans="6:15" x14ac:dyDescent="0.25">
      <c r="F31" s="112"/>
      <c r="G31" s="172"/>
      <c r="H31" s="173"/>
      <c r="I31" s="172"/>
      <c r="J31" s="172"/>
      <c r="K31" s="172"/>
      <c r="L31" s="173"/>
      <c r="M31" s="117"/>
      <c r="N31" s="112"/>
      <c r="O31"/>
    </row>
    <row r="32" spans="6:15" x14ac:dyDescent="0.25">
      <c r="F32" s="119"/>
      <c r="G32" s="120" t="s">
        <v>44</v>
      </c>
      <c r="H32" s="120" t="s">
        <v>100</v>
      </c>
      <c r="I32" s="121" t="s">
        <v>98</v>
      </c>
      <c r="J32" s="120" t="s">
        <v>106</v>
      </c>
      <c r="K32" s="121" t="s">
        <v>24</v>
      </c>
      <c r="L32" s="121"/>
      <c r="M32" s="122"/>
      <c r="N32" s="117"/>
      <c r="O32"/>
    </row>
    <row r="33" spans="6:15" x14ac:dyDescent="0.25">
      <c r="F33" s="119"/>
      <c r="G33" s="123">
        <f t="shared" ref="G33" si="0">IF(ISBLANK(G7),"",G7)</f>
        <v>45078</v>
      </c>
      <c r="H33" s="121">
        <f>IF(ISBLANK(H7),"",H7)</f>
        <v>35822</v>
      </c>
      <c r="I33" s="120">
        <f>IF(ISBLANK(I7),"",I7)</f>
        <v>38945</v>
      </c>
      <c r="J33" s="124">
        <f>IF(M7="",NA(),M7/100)</f>
        <v>1.044</v>
      </c>
      <c r="K33" s="120">
        <f>IF(ISBLANK(L7),"",L7)</f>
        <v>37295</v>
      </c>
      <c r="L33" s="121"/>
      <c r="M33" s="122"/>
      <c r="N33" s="112"/>
    </row>
    <row r="34" spans="6:15" x14ac:dyDescent="0.25">
      <c r="F34" s="119"/>
      <c r="G34" s="123">
        <f t="shared" ref="G34:I34" si="1">IF(ISBLANK(G8),"",G8)</f>
        <v>45170</v>
      </c>
      <c r="H34" s="121">
        <f t="shared" si="1"/>
        <v>34444</v>
      </c>
      <c r="I34" s="120">
        <f t="shared" si="1"/>
        <v>37690</v>
      </c>
      <c r="J34" s="124">
        <f t="shared" ref="J34:J36" si="2">IF(M8="",NA(),M8/100)</f>
        <v>1.0580000000000001</v>
      </c>
      <c r="K34" s="120">
        <f t="shared" ref="K34:K36" si="3">IF(ISBLANK(L8),"",L8)</f>
        <v>35629</v>
      </c>
      <c r="L34" s="121"/>
      <c r="M34" s="122"/>
      <c r="N34" s="112"/>
      <c r="O34"/>
    </row>
    <row r="35" spans="6:15" x14ac:dyDescent="0.25">
      <c r="F35" s="119"/>
      <c r="G35" s="123">
        <f t="shared" ref="G35:I35" si="4">IF(ISBLANK(G9),"",G9)</f>
        <v>45261</v>
      </c>
      <c r="H35" s="121">
        <f t="shared" si="4"/>
        <v>31989</v>
      </c>
      <c r="I35" s="120">
        <f t="shared" si="4"/>
        <v>35241</v>
      </c>
      <c r="J35" s="124">
        <f t="shared" si="2"/>
        <v>1.0620000000000001</v>
      </c>
      <c r="K35" s="120">
        <f t="shared" si="3"/>
        <v>33193</v>
      </c>
      <c r="L35" s="121"/>
      <c r="M35" s="122"/>
      <c r="N35" s="112"/>
      <c r="O35"/>
    </row>
    <row r="36" spans="6:15" x14ac:dyDescent="0.25">
      <c r="F36" s="119"/>
      <c r="G36" s="123">
        <f t="shared" ref="G36:I36" si="5">IF(ISBLANK(G10),"",G10)</f>
        <v>45352</v>
      </c>
      <c r="H36" s="121">
        <f t="shared" si="5"/>
        <v>54047</v>
      </c>
      <c r="I36" s="120">
        <f t="shared" si="5"/>
        <v>59685</v>
      </c>
      <c r="J36" s="124">
        <f t="shared" si="2"/>
        <v>1.069</v>
      </c>
      <c r="K36" s="120">
        <f t="shared" si="3"/>
        <v>55845</v>
      </c>
      <c r="L36" s="121"/>
      <c r="M36" s="122"/>
      <c r="N36" s="112"/>
      <c r="O36"/>
    </row>
    <row r="37" spans="6:15" ht="15" customHeight="1" x14ac:dyDescent="0.25">
      <c r="F37" s="112"/>
      <c r="G37" s="120"/>
      <c r="H37" s="121"/>
      <c r="I37" s="120"/>
      <c r="J37" s="120"/>
      <c r="K37" s="120"/>
      <c r="L37" s="121"/>
      <c r="M37" s="117"/>
      <c r="N37" s="112"/>
      <c r="O37"/>
    </row>
    <row r="38" spans="6:15" ht="15.75" customHeight="1" x14ac:dyDescent="0.25">
      <c r="F38" s="112"/>
      <c r="G38" s="112"/>
      <c r="H38" s="117"/>
      <c r="I38" s="112"/>
      <c r="J38" s="112"/>
      <c r="K38" s="112"/>
      <c r="L38" s="117"/>
      <c r="M38" s="117"/>
      <c r="N38" s="117"/>
      <c r="O38"/>
    </row>
    <row r="39" spans="6:15" ht="8.25" customHeight="1" x14ac:dyDescent="0.25">
      <c r="F39" s="112"/>
      <c r="G39" s="112"/>
      <c r="H39" s="117"/>
      <c r="I39" s="112"/>
      <c r="J39" s="112"/>
      <c r="K39" s="112"/>
      <c r="L39" s="117"/>
      <c r="M39" s="117"/>
      <c r="N39" s="117"/>
    </row>
    <row r="40" spans="6:15" ht="15.75" customHeight="1" x14ac:dyDescent="0.25">
      <c r="F40" s="112"/>
      <c r="G40" s="112"/>
      <c r="H40" s="117"/>
      <c r="I40" s="112"/>
      <c r="J40" s="112"/>
      <c r="K40" s="112"/>
      <c r="L40" s="117"/>
      <c r="M40" s="117"/>
      <c r="N40" s="117"/>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197" t="s">
        <v>159</v>
      </c>
    </row>
    <row r="46" spans="6:15" ht="15" customHeight="1" x14ac:dyDescent="0.25">
      <c r="J46" s="177"/>
      <c r="L46" s="198"/>
    </row>
  </sheetData>
  <sheetProtection algorithmName="SHA-512" hashValue="SHw7g4DvK+Wpcn9OD4SltvoSQFKyU/T0dhttCzEJ8/VCG3thOxlWsYMc0d5UBczYlH319AB2hbbwu/Ghl0NToA==" saltValue="fpqUhsmZBoY60eOU2WQAqQ==" spinCount="100000" sheet="1" objects="1" scenarios="1" selectLockedCells="1" pivotTables="0"/>
  <mergeCells count="5">
    <mergeCell ref="A1:C5"/>
    <mergeCell ref="F2:N4"/>
    <mergeCell ref="O7:P7"/>
    <mergeCell ref="O8:P8"/>
    <mergeCell ref="O9:P9"/>
  </mergeCells>
  <conditionalFormatting sqref="O10:O30 N8:N14">
    <cfRule type="cellIs" dxfId="42" priority="14" operator="equal">
      <formula>"N"</formula>
    </cfRule>
  </conditionalFormatting>
  <conditionalFormatting pivot="1" sqref="M7:M10">
    <cfRule type="cellIs" dxfId="41" priority="3" operator="greaterThan">
      <formula>105</formula>
    </cfRule>
  </conditionalFormatting>
  <conditionalFormatting pivot="1" sqref="M7:M10">
    <cfRule type="cellIs" dxfId="40" priority="2" operator="lessThan">
      <formula>95</formula>
    </cfRule>
  </conditionalFormatting>
  <conditionalFormatting sqref="N7">
    <cfRule type="cellIs" dxfId="39" priority="1" operator="equal">
      <formula>"N"</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42578125" customWidth="1"/>
    <col min="2" max="2" width="7.42578125" customWidth="1"/>
    <col min="3" max="3" width="18" customWidth="1"/>
    <col min="4" max="9" width="10.5703125" customWidth="1"/>
    <col min="10" max="10" width="11.5703125" customWidth="1"/>
    <col min="11" max="14" width="10.5703125" customWidth="1"/>
    <col min="15" max="15" width="11.140625" customWidth="1"/>
    <col min="16" max="16" width="12.140625" customWidth="1"/>
  </cols>
  <sheetData>
    <row r="1" spans="2:17" ht="12" customHeight="1" x14ac:dyDescent="0.25"/>
    <row r="2" spans="2:17" ht="15" customHeight="1" x14ac:dyDescent="0.25">
      <c r="B2" s="238" t="s">
        <v>122</v>
      </c>
      <c r="C2" s="238"/>
      <c r="D2" s="238"/>
      <c r="E2" s="238"/>
      <c r="F2" s="238"/>
      <c r="G2" s="238"/>
      <c r="H2" s="238"/>
      <c r="I2" s="238"/>
      <c r="J2" s="238"/>
      <c r="K2" s="238"/>
      <c r="L2" s="238"/>
      <c r="M2" s="238"/>
      <c r="N2" s="238"/>
      <c r="O2" s="238"/>
    </row>
    <row r="3" spans="2:17" ht="15" customHeight="1" x14ac:dyDescent="0.25">
      <c r="B3" s="238"/>
      <c r="C3" s="238"/>
      <c r="D3" s="238"/>
      <c r="E3" s="238"/>
      <c r="F3" s="238"/>
      <c r="G3" s="238"/>
      <c r="H3" s="238"/>
      <c r="I3" s="238"/>
      <c r="J3" s="238"/>
      <c r="K3" s="238"/>
      <c r="L3" s="238"/>
      <c r="M3" s="238"/>
      <c r="N3" s="238"/>
      <c r="O3" s="238"/>
    </row>
    <row r="4" spans="2:17" ht="33.6" customHeight="1" x14ac:dyDescent="0.25">
      <c r="B4" s="238"/>
      <c r="C4" s="238"/>
      <c r="D4" s="238"/>
      <c r="E4" s="238"/>
      <c r="F4" s="238"/>
      <c r="G4" s="238"/>
      <c r="H4" s="238"/>
      <c r="I4" s="238"/>
      <c r="J4" s="238"/>
      <c r="K4" s="238"/>
      <c r="L4" s="238"/>
      <c r="M4" s="238"/>
      <c r="N4" s="238"/>
      <c r="O4" s="238"/>
    </row>
    <row r="5" spans="2:17" ht="35.25" hidden="1" customHeight="1" x14ac:dyDescent="0.25">
      <c r="E5" s="317"/>
      <c r="F5" s="317"/>
      <c r="G5" s="317"/>
      <c r="H5" s="317"/>
    </row>
    <row r="6" spans="2:17" ht="40.5" hidden="1" customHeight="1" thickBot="1" x14ac:dyDescent="0.3"/>
    <row r="7" spans="2:17" ht="49.5" hidden="1" customHeight="1" x14ac:dyDescent="0.25">
      <c r="E7" s="318" t="s">
        <v>89</v>
      </c>
      <c r="F7" s="319"/>
      <c r="G7" s="319"/>
      <c r="H7" s="320"/>
    </row>
    <row r="8" spans="2:17" ht="37.5" hidden="1" customHeight="1" thickBot="1" x14ac:dyDescent="0.3">
      <c r="E8" s="321"/>
      <c r="F8" s="322"/>
      <c r="G8" s="322"/>
      <c r="H8" s="323"/>
    </row>
    <row r="9" spans="2:17" ht="48" hidden="1" customHeight="1" x14ac:dyDescent="0.25">
      <c r="E9" s="1"/>
      <c r="F9" s="1"/>
      <c r="G9" s="1"/>
      <c r="H9" s="1"/>
    </row>
    <row r="10" spans="2:17" ht="42" hidden="1" customHeight="1" x14ac:dyDescent="0.25">
      <c r="E10" s="311" t="s">
        <v>36</v>
      </c>
      <c r="F10" s="312"/>
      <c r="G10" s="313"/>
      <c r="H10" s="87">
        <v>123</v>
      </c>
    </row>
    <row r="11" spans="2:17" ht="50.25" hidden="1" customHeight="1" x14ac:dyDescent="0.25">
      <c r="E11" s="314" t="s">
        <v>43</v>
      </c>
      <c r="F11" s="315"/>
      <c r="G11" s="316"/>
      <c r="H11" s="27">
        <f>VLOOKUP($H$10,'Data validation'!$E:$K,7,0)</f>
        <v>45627</v>
      </c>
    </row>
    <row r="12" spans="2:17" ht="49.5" hidden="1" customHeight="1" x14ac:dyDescent="0.25">
      <c r="E12" s="10"/>
      <c r="F12" s="10"/>
      <c r="G12" s="10"/>
      <c r="H12" s="9"/>
    </row>
    <row r="13" spans="2:17" ht="33.6" customHeight="1" x14ac:dyDescent="0.25">
      <c r="C13" s="1"/>
      <c r="D13" s="1"/>
      <c r="E13" s="1"/>
      <c r="F13" s="1"/>
      <c r="G13" s="1"/>
    </row>
    <row r="14" spans="2:17" ht="18" x14ac:dyDescent="0.25">
      <c r="B14" s="234" t="s">
        <v>79</v>
      </c>
      <c r="C14" s="234"/>
      <c r="D14" s="234"/>
      <c r="E14" s="234"/>
      <c r="F14" s="234"/>
      <c r="G14" s="234"/>
      <c r="H14" s="234"/>
      <c r="I14" s="234"/>
      <c r="J14" s="234"/>
      <c r="K14" s="234"/>
      <c r="L14" s="234"/>
      <c r="M14" s="234"/>
      <c r="N14" s="234"/>
      <c r="O14" s="234"/>
    </row>
    <row r="15" spans="2:17" ht="15" customHeight="1" x14ac:dyDescent="0.25">
      <c r="B15" s="112"/>
      <c r="C15" s="112"/>
      <c r="D15" s="112"/>
      <c r="E15" s="112"/>
      <c r="F15" s="112"/>
      <c r="G15" s="112"/>
      <c r="H15" s="112"/>
      <c r="I15" s="112"/>
      <c r="J15" s="112"/>
      <c r="K15" s="112"/>
      <c r="N15" s="112"/>
      <c r="P15" s="310" t="s">
        <v>86</v>
      </c>
      <c r="Q15" s="310"/>
    </row>
    <row r="16" spans="2:17" ht="15.75" customHeight="1" x14ac:dyDescent="0.25">
      <c r="B16" s="112"/>
      <c r="C16" s="140" t="s">
        <v>35</v>
      </c>
      <c r="D16" s="141">
        <f>$H$10-7</f>
        <v>116</v>
      </c>
      <c r="E16" s="141">
        <f>$H$10-6</f>
        <v>117</v>
      </c>
      <c r="F16" s="141">
        <f>$H$10-5</f>
        <v>118</v>
      </c>
      <c r="G16" s="141">
        <f>$H$10-4</f>
        <v>119</v>
      </c>
      <c r="H16" s="141">
        <f>$H$10-3</f>
        <v>120</v>
      </c>
      <c r="I16" s="141">
        <f>$H$10-2</f>
        <v>121</v>
      </c>
      <c r="J16" s="141">
        <f>$H$10-1</f>
        <v>122</v>
      </c>
      <c r="K16" s="141">
        <f>$H$10</f>
        <v>123</v>
      </c>
      <c r="N16" s="112"/>
      <c r="O16" s="112"/>
      <c r="P16" s="310" t="s">
        <v>88</v>
      </c>
      <c r="Q16" s="310"/>
    </row>
    <row r="17" spans="2:16" ht="15" customHeight="1" x14ac:dyDescent="0.25">
      <c r="B17" s="112"/>
      <c r="C17" s="140" t="s">
        <v>77</v>
      </c>
      <c r="D17" s="142">
        <f>VLOOKUP(D$16,'Data validation'!$E:$K,4,FALSE)</f>
        <v>45078</v>
      </c>
      <c r="E17" s="142">
        <f>VLOOKUP(E$16,'Data validation'!$E:$K,4,FALSE)</f>
        <v>45170</v>
      </c>
      <c r="F17" s="142">
        <f>VLOOKUP(F$16,'Data validation'!$E:$K,4,FALSE)</f>
        <v>45261</v>
      </c>
      <c r="G17" s="142">
        <f>VLOOKUP(G$16,'Data validation'!$E:$K,4,FALSE)</f>
        <v>45352</v>
      </c>
      <c r="H17" s="142">
        <f>VLOOKUP(H$16,'Data validation'!$E:$K,4,FALSE)</f>
        <v>45444</v>
      </c>
      <c r="I17" s="142">
        <f>VLOOKUP(I$16,'Data validation'!$E:$K,4,FALSE)</f>
        <v>45536</v>
      </c>
      <c r="J17" s="142">
        <f>VLOOKUP(J$16,'Data validation'!$E:$K,4,FALSE)</f>
        <v>45627</v>
      </c>
      <c r="K17" s="142">
        <f>VLOOKUP(K$16,'Data validation'!$E:$K,4,FALSE)</f>
        <v>45717</v>
      </c>
      <c r="L17" s="112"/>
      <c r="M17" s="112"/>
      <c r="N17" s="112"/>
      <c r="O17" s="112"/>
    </row>
    <row r="18" spans="2:16" ht="15" customHeight="1" thickBot="1" x14ac:dyDescent="0.3">
      <c r="B18" s="112"/>
      <c r="C18" s="140" t="s">
        <v>78</v>
      </c>
      <c r="D18" s="143">
        <f>VLOOKUP(D$16,'Data validation'!$E:$K,7,FALSE)</f>
        <v>44986</v>
      </c>
      <c r="E18" s="143">
        <f>VLOOKUP(E$16,'Data validation'!$E:$K,7,FALSE)</f>
        <v>45078</v>
      </c>
      <c r="F18" s="143">
        <f>VLOOKUP(F$16,'Data validation'!$E:$K,7,FALSE)</f>
        <v>45170</v>
      </c>
      <c r="G18" s="143">
        <f>VLOOKUP(G$16,'Data validation'!$E:$K,7,FALSE)</f>
        <v>45261</v>
      </c>
      <c r="H18" s="143">
        <f>VLOOKUP(H$16,'Data validation'!$E:$K,7,FALSE)</f>
        <v>45352</v>
      </c>
      <c r="I18" s="143">
        <f>VLOOKUP(I$16,'Data validation'!$E:$K,7,FALSE)</f>
        <v>45444</v>
      </c>
      <c r="J18" s="143">
        <f>VLOOKUP(J$16,'Data validation'!$E:$K,7,FALSE)</f>
        <v>45536</v>
      </c>
      <c r="K18" s="143">
        <f>VLOOKUP(K$16,'Data validation'!$E:$K,7,FALSE)</f>
        <v>45627</v>
      </c>
      <c r="L18" s="112"/>
      <c r="M18" s="112"/>
      <c r="N18" s="112"/>
      <c r="O18" s="112"/>
    </row>
    <row r="19" spans="2:16" ht="25.5" customHeight="1" x14ac:dyDescent="0.25">
      <c r="B19" s="307" t="s">
        <v>34</v>
      </c>
      <c r="C19" s="144">
        <f>E18</f>
        <v>45078</v>
      </c>
      <c r="D19" s="145" t="s">
        <v>32</v>
      </c>
      <c r="E19" s="146" t="s">
        <v>31</v>
      </c>
      <c r="F19" s="146" t="s">
        <v>116</v>
      </c>
      <c r="G19" s="146" t="s">
        <v>117</v>
      </c>
      <c r="H19" s="147" t="s">
        <v>24</v>
      </c>
      <c r="I19" s="148"/>
      <c r="J19" s="148"/>
      <c r="K19" s="149"/>
      <c r="L19" s="112"/>
      <c r="M19" s="112"/>
      <c r="N19" s="112"/>
      <c r="O19" s="112"/>
    </row>
    <row r="20" spans="2:16" ht="25.5" customHeight="1" x14ac:dyDescent="0.25">
      <c r="B20" s="308"/>
      <c r="C20" s="150">
        <f>F18</f>
        <v>45170</v>
      </c>
      <c r="D20" s="151"/>
      <c r="E20" s="152" t="s">
        <v>32</v>
      </c>
      <c r="F20" s="152" t="s">
        <v>31</v>
      </c>
      <c r="G20" s="152" t="s">
        <v>116</v>
      </c>
      <c r="H20" s="152" t="s">
        <v>117</v>
      </c>
      <c r="I20" s="153" t="s">
        <v>24</v>
      </c>
      <c r="J20" s="154"/>
      <c r="K20" s="155"/>
      <c r="L20" s="112"/>
      <c r="M20" s="112"/>
      <c r="N20" s="112"/>
      <c r="O20" s="112"/>
    </row>
    <row r="21" spans="2:16" ht="25.5" customHeight="1" x14ac:dyDescent="0.25">
      <c r="B21" s="308"/>
      <c r="C21" s="150">
        <f>G18</f>
        <v>45261</v>
      </c>
      <c r="D21" s="156"/>
      <c r="E21" s="154"/>
      <c r="F21" s="152" t="s">
        <v>32</v>
      </c>
      <c r="G21" s="152" t="s">
        <v>31</v>
      </c>
      <c r="H21" s="152" t="s">
        <v>116</v>
      </c>
      <c r="I21" s="152" t="s">
        <v>117</v>
      </c>
      <c r="J21" s="153" t="s">
        <v>24</v>
      </c>
      <c r="K21" s="155"/>
      <c r="L21" s="112"/>
      <c r="M21" s="112"/>
      <c r="N21" s="112"/>
      <c r="O21" s="112"/>
    </row>
    <row r="22" spans="2:16" ht="25.5" customHeight="1" thickBot="1" x14ac:dyDescent="0.3">
      <c r="B22" s="309"/>
      <c r="C22" s="157">
        <f>H18</f>
        <v>45352</v>
      </c>
      <c r="D22" s="158"/>
      <c r="E22" s="159"/>
      <c r="F22" s="159"/>
      <c r="G22" s="160" t="s">
        <v>32</v>
      </c>
      <c r="H22" s="160" t="s">
        <v>31</v>
      </c>
      <c r="I22" s="160" t="s">
        <v>116</v>
      </c>
      <c r="J22" s="160" t="s">
        <v>117</v>
      </c>
      <c r="K22" s="161" t="s">
        <v>24</v>
      </c>
      <c r="L22" s="112"/>
      <c r="M22" s="112"/>
      <c r="N22" s="112"/>
      <c r="O22" s="112"/>
    </row>
    <row r="23" spans="2:16" ht="12" customHeight="1" x14ac:dyDescent="0.25">
      <c r="B23" s="112"/>
      <c r="C23" s="112"/>
      <c r="D23" s="112"/>
      <c r="E23" s="112"/>
      <c r="F23" s="112"/>
      <c r="G23" s="112"/>
      <c r="H23" s="112"/>
      <c r="I23" s="112"/>
      <c r="J23" s="112"/>
      <c r="K23" s="112"/>
      <c r="L23" s="112"/>
      <c r="M23" s="112"/>
      <c r="N23" s="112"/>
      <c r="O23" s="112"/>
    </row>
    <row r="24" spans="2:16" ht="18" x14ac:dyDescent="0.25">
      <c r="B24" s="234" t="s">
        <v>80</v>
      </c>
      <c r="C24" s="234"/>
      <c r="D24" s="234"/>
      <c r="E24" s="234"/>
      <c r="F24" s="234"/>
      <c r="G24" s="234"/>
      <c r="H24" s="234"/>
      <c r="I24" s="234"/>
      <c r="J24" s="234"/>
      <c r="K24" s="234"/>
      <c r="L24" s="234"/>
      <c r="M24" s="234"/>
      <c r="N24" s="234"/>
      <c r="O24" s="234"/>
      <c r="P24" s="86"/>
    </row>
    <row r="25" spans="2:16" ht="12" customHeight="1" x14ac:dyDescent="0.25">
      <c r="B25" s="112"/>
      <c r="C25" s="113"/>
      <c r="D25" s="113"/>
      <c r="E25" s="113"/>
      <c r="F25" s="113"/>
      <c r="G25" s="113"/>
      <c r="H25" s="113"/>
      <c r="I25" s="113"/>
      <c r="J25" s="113"/>
      <c r="K25" s="113"/>
      <c r="L25" s="113"/>
      <c r="M25" s="113"/>
      <c r="N25" s="113"/>
      <c r="O25" s="113"/>
      <c r="P25" s="28"/>
    </row>
    <row r="26" spans="2:16" x14ac:dyDescent="0.25">
      <c r="B26" s="112"/>
      <c r="C26" s="140" t="s">
        <v>35</v>
      </c>
      <c r="D26" s="162">
        <f>$H$10-11</f>
        <v>112</v>
      </c>
      <c r="E26" s="162">
        <f>$H$10-10</f>
        <v>113</v>
      </c>
      <c r="F26" s="162">
        <f>$H$10-9</f>
        <v>114</v>
      </c>
      <c r="G26" s="162">
        <f>$H$10-8</f>
        <v>115</v>
      </c>
      <c r="H26" s="141">
        <f>$H$10-7</f>
        <v>116</v>
      </c>
      <c r="I26" s="141">
        <f>$H$10-6</f>
        <v>117</v>
      </c>
      <c r="J26" s="141">
        <f>$H$10-5</f>
        <v>118</v>
      </c>
      <c r="K26" s="141">
        <f>$H$10-4</f>
        <v>119</v>
      </c>
      <c r="L26" s="141">
        <f>$H$10-3</f>
        <v>120</v>
      </c>
      <c r="M26" s="141">
        <f>$H$10-2</f>
        <v>121</v>
      </c>
      <c r="N26" s="141">
        <f>$H$10-1</f>
        <v>122</v>
      </c>
      <c r="O26" s="141">
        <f>$H$10</f>
        <v>123</v>
      </c>
      <c r="P26" s="28"/>
    </row>
    <row r="27" spans="2:16" x14ac:dyDescent="0.25">
      <c r="B27" s="112"/>
      <c r="C27" s="140" t="s">
        <v>77</v>
      </c>
      <c r="D27" s="142">
        <f>VLOOKUP(D$26,'Data validation'!$E:$K,4,FALSE)</f>
        <v>44713</v>
      </c>
      <c r="E27" s="142">
        <f>VLOOKUP(E$26,'Data validation'!$E:$K,4,FALSE)</f>
        <v>44805</v>
      </c>
      <c r="F27" s="142">
        <f>VLOOKUP(F$26,'Data validation'!$E:$K,4,FALSE)</f>
        <v>44896</v>
      </c>
      <c r="G27" s="142">
        <f>VLOOKUP(G$26,'Data validation'!$E:$K,4,FALSE)</f>
        <v>44986</v>
      </c>
      <c r="H27" s="142">
        <f>VLOOKUP(H$26,'Data validation'!$E:$K,4,FALSE)</f>
        <v>45078</v>
      </c>
      <c r="I27" s="142">
        <f>VLOOKUP(I$26,'Data validation'!$E:$K,4,FALSE)</f>
        <v>45170</v>
      </c>
      <c r="J27" s="142">
        <f>VLOOKUP(J$26,'Data validation'!$E:$K,4,FALSE)</f>
        <v>45261</v>
      </c>
      <c r="K27" s="142">
        <f>VLOOKUP(K$26,'Data validation'!$E:$K,4,FALSE)</f>
        <v>45352</v>
      </c>
      <c r="L27" s="142">
        <f>VLOOKUP(L$26,'Data validation'!$E:$K,4,FALSE)</f>
        <v>45444</v>
      </c>
      <c r="M27" s="142">
        <f>VLOOKUP(M$26,'Data validation'!$E:$K,4,FALSE)</f>
        <v>45536</v>
      </c>
      <c r="N27" s="142">
        <f>VLOOKUP(N$26,'Data validation'!$E:$K,4,FALSE)</f>
        <v>45627</v>
      </c>
      <c r="O27" s="142">
        <f>VLOOKUP(O$26,'Data validation'!$E:$K,4,FALSE)</f>
        <v>45717</v>
      </c>
      <c r="P27" s="28"/>
    </row>
    <row r="28" spans="2:16" ht="15" customHeight="1" thickBot="1" x14ac:dyDescent="0.3">
      <c r="B28" s="112"/>
      <c r="C28" s="140" t="s">
        <v>78</v>
      </c>
      <c r="D28" s="143">
        <f>VLOOKUP(D$26,'Data validation'!$E:$K,7,FALSE)</f>
        <v>44621</v>
      </c>
      <c r="E28" s="143">
        <f>VLOOKUP(E$26,'Data validation'!$E:$K,7,FALSE)</f>
        <v>44713</v>
      </c>
      <c r="F28" s="143">
        <f>VLOOKUP(F$26,'Data validation'!$E:$K,7,FALSE)</f>
        <v>44805</v>
      </c>
      <c r="G28" s="143">
        <f>VLOOKUP(G$26,'Data validation'!$E:$K,7,FALSE)</f>
        <v>44896</v>
      </c>
      <c r="H28" s="143">
        <f>VLOOKUP(H$26,'Data validation'!$E:$K,7,FALSE)</f>
        <v>44986</v>
      </c>
      <c r="I28" s="143">
        <f>VLOOKUP(I$26,'Data validation'!$E:$K,7,FALSE)</f>
        <v>45078</v>
      </c>
      <c r="J28" s="143">
        <f>VLOOKUP(J$26,'Data validation'!$E:$K,7,FALSE)</f>
        <v>45170</v>
      </c>
      <c r="K28" s="143">
        <f>VLOOKUP(K$26,'Data validation'!$E:$K,7,FALSE)</f>
        <v>45261</v>
      </c>
      <c r="L28" s="143">
        <f>VLOOKUP(L$26,'Data validation'!$E:$K,7,FALSE)</f>
        <v>45352</v>
      </c>
      <c r="M28" s="143">
        <f>VLOOKUP(M$26,'Data validation'!$E:$K,7,FALSE)</f>
        <v>45444</v>
      </c>
      <c r="N28" s="143">
        <f>VLOOKUP(N$26,'Data validation'!$E:$K,7,FALSE)</f>
        <v>45536</v>
      </c>
      <c r="O28" s="143">
        <f>VLOOKUP(O$26,'Data validation'!$E:$K,7,FALSE)</f>
        <v>45627</v>
      </c>
      <c r="P28" s="28"/>
    </row>
    <row r="29" spans="2:16" ht="25.5" customHeight="1" thickBot="1" x14ac:dyDescent="0.3">
      <c r="B29" s="307" t="s">
        <v>34</v>
      </c>
      <c r="C29" s="144">
        <f>E28</f>
        <v>44713</v>
      </c>
      <c r="D29" s="163" t="s">
        <v>32</v>
      </c>
      <c r="E29" s="164" t="s">
        <v>31</v>
      </c>
      <c r="F29" s="164" t="s">
        <v>116</v>
      </c>
      <c r="G29" s="164" t="s">
        <v>117</v>
      </c>
      <c r="H29" s="164" t="s">
        <v>172</v>
      </c>
      <c r="I29" s="146" t="s">
        <v>173</v>
      </c>
      <c r="J29" s="146" t="s">
        <v>174</v>
      </c>
      <c r="K29" s="146" t="s">
        <v>175</v>
      </c>
      <c r="L29" s="147" t="s">
        <v>24</v>
      </c>
      <c r="M29" s="148"/>
      <c r="N29" s="148"/>
      <c r="O29" s="149"/>
      <c r="P29" s="4"/>
    </row>
    <row r="30" spans="2:16" ht="25.5" customHeight="1" thickBot="1" x14ac:dyDescent="0.3">
      <c r="B30" s="308"/>
      <c r="C30" s="150">
        <f>F28</f>
        <v>44805</v>
      </c>
      <c r="D30" s="165"/>
      <c r="E30" s="166" t="s">
        <v>32</v>
      </c>
      <c r="F30" s="166" t="s">
        <v>31</v>
      </c>
      <c r="G30" s="166" t="s">
        <v>116</v>
      </c>
      <c r="H30" s="166" t="s">
        <v>117</v>
      </c>
      <c r="I30" s="166" t="s">
        <v>172</v>
      </c>
      <c r="J30" s="152" t="s">
        <v>173</v>
      </c>
      <c r="K30" s="152" t="s">
        <v>174</v>
      </c>
      <c r="L30" s="152" t="s">
        <v>175</v>
      </c>
      <c r="M30" s="153" t="s">
        <v>24</v>
      </c>
      <c r="N30" s="154"/>
      <c r="O30" s="155"/>
      <c r="P30" s="4"/>
    </row>
    <row r="31" spans="2:16" ht="25.5" customHeight="1" thickBot="1" x14ac:dyDescent="0.3">
      <c r="B31" s="308"/>
      <c r="C31" s="150">
        <f>G28</f>
        <v>44896</v>
      </c>
      <c r="D31" s="167"/>
      <c r="E31" s="168"/>
      <c r="F31" s="166" t="s">
        <v>32</v>
      </c>
      <c r="G31" s="166" t="s">
        <v>31</v>
      </c>
      <c r="H31" s="166" t="s">
        <v>116</v>
      </c>
      <c r="I31" s="166" t="s">
        <v>117</v>
      </c>
      <c r="J31" s="166" t="s">
        <v>172</v>
      </c>
      <c r="K31" s="152" t="s">
        <v>173</v>
      </c>
      <c r="L31" s="152" t="s">
        <v>174</v>
      </c>
      <c r="M31" s="152" t="s">
        <v>175</v>
      </c>
      <c r="N31" s="153" t="s">
        <v>24</v>
      </c>
      <c r="O31" s="155"/>
      <c r="P31" s="4"/>
    </row>
    <row r="32" spans="2:16" ht="25.5" customHeight="1" thickBot="1" x14ac:dyDescent="0.3">
      <c r="B32" s="309"/>
      <c r="C32" s="157">
        <f>H28</f>
        <v>44986</v>
      </c>
      <c r="D32" s="158"/>
      <c r="E32" s="159"/>
      <c r="F32" s="159"/>
      <c r="G32" s="160" t="s">
        <v>32</v>
      </c>
      <c r="H32" s="160" t="s">
        <v>31</v>
      </c>
      <c r="I32" s="160" t="s">
        <v>116</v>
      </c>
      <c r="J32" s="160" t="s">
        <v>117</v>
      </c>
      <c r="K32" s="160" t="s">
        <v>172</v>
      </c>
      <c r="L32" s="160" t="s">
        <v>173</v>
      </c>
      <c r="M32" s="160" t="s">
        <v>174</v>
      </c>
      <c r="N32" s="160" t="s">
        <v>175</v>
      </c>
      <c r="O32" s="161" t="s">
        <v>24</v>
      </c>
      <c r="P32" s="4"/>
    </row>
    <row r="33" spans="2:16" ht="12" customHeight="1" x14ac:dyDescent="0.25">
      <c r="C33" s="2"/>
      <c r="D33" s="4"/>
      <c r="E33" s="3"/>
      <c r="F33" s="3"/>
      <c r="G33" s="3"/>
      <c r="H33" s="3"/>
      <c r="I33" s="3"/>
      <c r="J33" s="3"/>
      <c r="K33" s="3"/>
      <c r="L33" s="3"/>
      <c r="M33" s="3"/>
      <c r="N33" s="5"/>
      <c r="O33" s="6"/>
      <c r="P33" s="7"/>
    </row>
    <row r="34" spans="2:16" ht="18" x14ac:dyDescent="0.25">
      <c r="B34" s="234" t="s">
        <v>125</v>
      </c>
      <c r="C34" s="234"/>
      <c r="D34" s="234"/>
      <c r="E34" s="234"/>
      <c r="F34" s="234"/>
      <c r="G34" s="234"/>
      <c r="H34" s="234"/>
      <c r="I34" s="234"/>
      <c r="J34" s="234"/>
      <c r="K34" s="234"/>
      <c r="L34" s="234"/>
      <c r="M34" s="234"/>
      <c r="N34" s="234"/>
      <c r="O34" s="234"/>
    </row>
    <row r="35" spans="2:16" ht="12" customHeight="1" x14ac:dyDescent="0.25">
      <c r="C35" s="2"/>
      <c r="D35" s="4"/>
      <c r="E35" s="3"/>
      <c r="F35" s="3"/>
      <c r="G35" s="3"/>
      <c r="H35" s="3"/>
      <c r="I35" s="3"/>
      <c r="J35" s="3"/>
      <c r="K35" s="3"/>
      <c r="L35" s="3"/>
      <c r="M35" s="3"/>
      <c r="N35" s="5"/>
      <c r="O35" s="6"/>
      <c r="P35" s="7"/>
    </row>
    <row r="36" spans="2:16" ht="15" customHeight="1" x14ac:dyDescent="0.25">
      <c r="B36" s="304" t="s">
        <v>115</v>
      </c>
      <c r="C36" s="305"/>
      <c r="D36" s="305"/>
      <c r="E36" s="305"/>
      <c r="F36" s="305"/>
      <c r="G36" s="305"/>
      <c r="H36" s="305"/>
      <c r="I36" s="305"/>
      <c r="J36" s="305"/>
      <c r="K36" s="305"/>
      <c r="L36" s="305"/>
      <c r="M36" s="305"/>
      <c r="N36" s="305"/>
      <c r="O36" s="306"/>
    </row>
    <row r="37" spans="2:16" ht="12.75" customHeight="1" x14ac:dyDescent="0.25">
      <c r="B37" s="298"/>
      <c r="C37" s="299"/>
      <c r="D37" s="299"/>
      <c r="E37" s="299"/>
      <c r="F37" s="299"/>
      <c r="G37" s="299"/>
      <c r="H37" s="299"/>
      <c r="I37" s="299"/>
      <c r="J37" s="299"/>
      <c r="K37" s="299"/>
      <c r="L37" s="299"/>
      <c r="M37" s="299"/>
      <c r="N37" s="299"/>
      <c r="O37" s="300"/>
    </row>
    <row r="38" spans="2:16" ht="18" customHeight="1" x14ac:dyDescent="0.25">
      <c r="B38" s="134"/>
      <c r="C38" s="135"/>
      <c r="D38" s="135"/>
      <c r="E38" s="135"/>
      <c r="F38" s="135"/>
      <c r="G38" s="135"/>
      <c r="H38" s="135"/>
      <c r="I38" s="135"/>
      <c r="J38" s="135"/>
      <c r="K38" s="135"/>
      <c r="L38" s="135"/>
      <c r="M38" s="135"/>
      <c r="N38" s="135"/>
      <c r="O38" s="136"/>
    </row>
    <row r="39" spans="2:16" ht="15" customHeight="1" x14ac:dyDescent="0.25">
      <c r="B39" s="298"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Jun-2023 to Mar-2024 and which collections we use to calculate the initial, first revision and second revision estimates, and the quarter in which the final count emerge. For example, the first time we receive data relating to the Jun-2023 quarter is in Collection 116, but we do not report on this data. The first time we report on this data is in the next quarter, Sep-2023, after having received the data for Collection 117. An initial estimate is published for this quarter. The initial estimate then gets revised over the next two collections (Collections 118 and 119), before the final count emerges and gets reported in Collection 120. Therefore, we can  review the initial and first revision estimates from quarters Jun-2023 to Mar-2024 since the final counts for these quarters have been published, with Collection 123 being the final count for quarter Mar-2024.</v>
      </c>
      <c r="C39" s="299"/>
      <c r="D39" s="299"/>
      <c r="E39" s="299"/>
      <c r="F39" s="299"/>
      <c r="G39" s="299"/>
      <c r="H39" s="299"/>
      <c r="I39" s="299"/>
      <c r="J39" s="299"/>
      <c r="K39" s="299"/>
      <c r="L39" s="299"/>
      <c r="M39" s="299"/>
      <c r="N39" s="299"/>
      <c r="O39" s="300"/>
    </row>
    <row r="40" spans="2:16" ht="14.25" customHeight="1" x14ac:dyDescent="0.25">
      <c r="B40" s="298"/>
      <c r="C40" s="299"/>
      <c r="D40" s="299"/>
      <c r="E40" s="299"/>
      <c r="F40" s="299"/>
      <c r="G40" s="299"/>
      <c r="H40" s="299"/>
      <c r="I40" s="299"/>
      <c r="J40" s="299"/>
      <c r="K40" s="299"/>
      <c r="L40" s="299"/>
      <c r="M40" s="299"/>
      <c r="N40" s="299"/>
      <c r="O40" s="300"/>
    </row>
    <row r="41" spans="2:16" ht="14.25" customHeight="1" x14ac:dyDescent="0.25">
      <c r="B41" s="298"/>
      <c r="C41" s="299"/>
      <c r="D41" s="299"/>
      <c r="E41" s="299"/>
      <c r="F41" s="299"/>
      <c r="G41" s="299"/>
      <c r="H41" s="299"/>
      <c r="I41" s="299"/>
      <c r="J41" s="299"/>
      <c r="K41" s="299"/>
      <c r="L41" s="299"/>
      <c r="M41" s="299"/>
      <c r="N41" s="299"/>
      <c r="O41" s="300"/>
    </row>
    <row r="42" spans="2:16" ht="15" customHeight="1" x14ac:dyDescent="0.25">
      <c r="B42" s="298"/>
      <c r="C42" s="299"/>
      <c r="D42" s="299"/>
      <c r="E42" s="299"/>
      <c r="F42" s="299"/>
      <c r="G42" s="299"/>
      <c r="H42" s="299"/>
      <c r="I42" s="299"/>
      <c r="J42" s="299"/>
      <c r="K42" s="299"/>
      <c r="L42" s="299"/>
      <c r="M42" s="299"/>
      <c r="N42" s="299"/>
      <c r="O42" s="300"/>
    </row>
    <row r="43" spans="2:16" ht="22.5" customHeight="1" x14ac:dyDescent="0.25">
      <c r="B43" s="298"/>
      <c r="C43" s="299"/>
      <c r="D43" s="299"/>
      <c r="E43" s="299"/>
      <c r="F43" s="299"/>
      <c r="G43" s="299"/>
      <c r="H43" s="299"/>
      <c r="I43" s="299"/>
      <c r="J43" s="299"/>
      <c r="K43" s="299"/>
      <c r="L43" s="299"/>
      <c r="M43" s="299"/>
      <c r="N43" s="299"/>
      <c r="O43" s="300"/>
    </row>
    <row r="44" spans="2:16" ht="18" customHeight="1" x14ac:dyDescent="0.25">
      <c r="B44" s="137"/>
      <c r="C44" s="138"/>
      <c r="D44" s="138"/>
      <c r="E44" s="138"/>
      <c r="F44" s="138"/>
      <c r="G44" s="138"/>
      <c r="H44" s="138"/>
      <c r="I44" s="138"/>
      <c r="J44" s="138"/>
      <c r="K44" s="138"/>
      <c r="L44" s="138"/>
      <c r="M44" s="138"/>
      <c r="N44" s="138"/>
      <c r="O44" s="139"/>
    </row>
    <row r="45" spans="2:16" x14ac:dyDescent="0.25">
      <c r="B45" s="301"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Jun-2022 to Mar-2023.</v>
      </c>
      <c r="C45" s="302"/>
      <c r="D45" s="302"/>
      <c r="E45" s="302"/>
      <c r="F45" s="302"/>
      <c r="G45" s="302"/>
      <c r="H45" s="302"/>
      <c r="I45" s="302"/>
      <c r="J45" s="302"/>
      <c r="K45" s="302"/>
      <c r="L45" s="302"/>
      <c r="M45" s="302"/>
      <c r="N45" s="302"/>
      <c r="O45" s="303"/>
    </row>
  </sheetData>
  <sheetProtection algorithmName="SHA-512" hashValue="1ukEYZMg0O5GSBjRRrs3R8R3CGo776SrC/swMavJ1B9VZIslWQgHhftT0xea699Fm265aJTf/JGXUCI1dCFiRg==" saltValue="tV5anLXRtjDYQe7nq0bwwA==" spinCount="100000" sheet="1" objects="1" scenarios="1" selectLockedCells="1"/>
  <mergeCells count="15">
    <mergeCell ref="P16:Q16"/>
    <mergeCell ref="B2:O4"/>
    <mergeCell ref="B14:O14"/>
    <mergeCell ref="B24:O24"/>
    <mergeCell ref="B34:O34"/>
    <mergeCell ref="P15:Q15"/>
    <mergeCell ref="E10:G10"/>
    <mergeCell ref="E11:G11"/>
    <mergeCell ref="E5:H5"/>
    <mergeCell ref="E7:H8"/>
    <mergeCell ref="B39:O43"/>
    <mergeCell ref="B45:O45"/>
    <mergeCell ref="B36:O37"/>
    <mergeCell ref="B19:B22"/>
    <mergeCell ref="B29:B32"/>
  </mergeCells>
  <phoneticPr fontId="67" type="noConversion"/>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 zoomScale="80" zoomScaleNormal="80" workbookViewId="0">
      <selection activeCell="M7" sqref="M7"/>
    </sheetView>
  </sheetViews>
  <sheetFormatPr defaultRowHeight="15" outlineLevelCol="1" x14ac:dyDescent="0.25"/>
  <cols>
    <col min="1" max="1" width="28.140625" hidden="1" customWidth="1" outlineLevel="1"/>
    <col min="2" max="2" width="13.570312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5703125" customWidth="1" outlineLevel="1"/>
    <col min="10" max="10" width="10" customWidth="1" outlineLevel="1"/>
    <col min="11" max="11" width="13.42578125" customWidth="1" outlineLevel="1"/>
    <col min="12" max="12" width="9.85546875" customWidth="1" outlineLevel="1"/>
    <col min="13" max="13" width="9.85546875" customWidth="1"/>
    <col min="14" max="15" width="18.5703125" customWidth="1"/>
    <col min="16" max="19" width="9.85546875" customWidth="1"/>
    <col min="20" max="20" width="9.5703125" customWidth="1"/>
    <col min="21" max="21" width="9.42578125" customWidth="1"/>
  </cols>
  <sheetData>
    <row r="1" spans="1:33" ht="89.25" customHeight="1" x14ac:dyDescent="0.25">
      <c r="A1" s="21" t="s">
        <v>22</v>
      </c>
      <c r="B1" s="21" t="s">
        <v>21</v>
      </c>
      <c r="C1" s="21" t="s">
        <v>23</v>
      </c>
      <c r="E1" s="325" t="s">
        <v>41</v>
      </c>
      <c r="F1" s="324" t="s">
        <v>39</v>
      </c>
      <c r="G1" s="324"/>
      <c r="H1" s="324"/>
      <c r="I1" s="326" t="s">
        <v>38</v>
      </c>
      <c r="J1" s="327"/>
      <c r="K1" s="328"/>
      <c r="L1" s="31"/>
      <c r="V1" s="329" t="s">
        <v>68</v>
      </c>
      <c r="W1" s="330"/>
      <c r="X1" s="330"/>
      <c r="Y1" s="330"/>
      <c r="Z1" s="330"/>
      <c r="AA1" s="330"/>
      <c r="AB1" s="330"/>
      <c r="AC1" s="330"/>
      <c r="AD1" s="330"/>
      <c r="AE1" s="330"/>
      <c r="AF1" s="330"/>
      <c r="AG1" s="331"/>
    </row>
    <row r="2" spans="1:33" x14ac:dyDescent="0.25">
      <c r="A2" s="22" t="s">
        <v>1</v>
      </c>
      <c r="B2" s="25" t="s">
        <v>14</v>
      </c>
      <c r="C2" s="22" t="s">
        <v>31</v>
      </c>
      <c r="E2" s="324"/>
      <c r="F2" s="20" t="s">
        <v>37</v>
      </c>
      <c r="G2" s="20" t="s">
        <v>33</v>
      </c>
      <c r="H2" s="20" t="s">
        <v>40</v>
      </c>
      <c r="I2" s="20" t="s">
        <v>37</v>
      </c>
      <c r="J2" s="20" t="s">
        <v>33</v>
      </c>
      <c r="K2" s="20" t="s">
        <v>40</v>
      </c>
      <c r="L2" s="76"/>
      <c r="M2" t="str">
        <f>'Summary table'!N7</f>
        <v>Y</v>
      </c>
      <c r="N2" t="str">
        <f>IF(M2="Y","Y",IF(M2="N","N","None1"))</f>
        <v>Y</v>
      </c>
      <c r="Q2" s="34">
        <f>IFERROR((('Pivot tables'!X10-'Pivot tables'!W10)/'Pivot tables'!X10),0)</f>
        <v>9.3859693747774323E-3</v>
      </c>
      <c r="R2" s="34" t="str">
        <f>IF(Q2=0,"None",IF(Q2&gt;0,"Down","Up"))</f>
        <v>Down</v>
      </c>
      <c r="V2" s="46" t="s">
        <v>61</v>
      </c>
      <c r="W2" s="47" t="s">
        <v>62</v>
      </c>
      <c r="X2" s="48" t="s">
        <v>63</v>
      </c>
      <c r="Y2" s="46" t="s">
        <v>61</v>
      </c>
      <c r="Z2" s="47" t="s">
        <v>62</v>
      </c>
      <c r="AA2" s="48" t="s">
        <v>63</v>
      </c>
      <c r="AB2" s="46" t="s">
        <v>61</v>
      </c>
      <c r="AC2" s="47" t="s">
        <v>62</v>
      </c>
      <c r="AD2" s="48" t="s">
        <v>63</v>
      </c>
      <c r="AE2" s="46" t="s">
        <v>61</v>
      </c>
      <c r="AF2" s="47" t="s">
        <v>62</v>
      </c>
      <c r="AG2" s="48" t="s">
        <v>63</v>
      </c>
    </row>
    <row r="3" spans="1:33" x14ac:dyDescent="0.25">
      <c r="A3" s="23" t="s">
        <v>2</v>
      </c>
      <c r="B3" s="26" t="s">
        <v>13</v>
      </c>
      <c r="C3" s="23" t="s">
        <v>0</v>
      </c>
      <c r="E3" s="17">
        <v>80</v>
      </c>
      <c r="F3" s="11">
        <v>2014.2</v>
      </c>
      <c r="G3" s="11">
        <v>2014.4</v>
      </c>
      <c r="H3" s="12">
        <v>41791</v>
      </c>
      <c r="I3" s="11">
        <v>2014.1</v>
      </c>
      <c r="J3" s="11">
        <v>2014.3</v>
      </c>
      <c r="K3" s="12">
        <v>41699</v>
      </c>
      <c r="L3" s="77"/>
      <c r="M3" t="str">
        <f>'Summary table'!N8</f>
        <v>Y</v>
      </c>
      <c r="N3" t="str">
        <f t="shared" ref="N3:N5" si="0">IF(M3="Y","Y",IF(M3="N","N","None1"))</f>
        <v>Y</v>
      </c>
      <c r="Q3" s="34">
        <f>IFERROR((('Pivot tables'!X11-'Pivot tables'!W11)/'Pivot tables'!X11),0)</f>
        <v>1.1461693812783592E-2</v>
      </c>
      <c r="R3" s="34" t="str">
        <f t="shared" ref="R3:R5" si="1">IF(Q3=0,"None",IF(Q3&gt;0,"Down","Up"))</f>
        <v>Down</v>
      </c>
      <c r="V3" s="46">
        <v>0</v>
      </c>
      <c r="W3" s="47">
        <v>55</v>
      </c>
      <c r="X3" s="48">
        <v>103</v>
      </c>
      <c r="Y3" s="46">
        <v>67</v>
      </c>
      <c r="Z3" s="47">
        <v>149</v>
      </c>
      <c r="AA3" s="48">
        <v>57</v>
      </c>
      <c r="AB3" s="46">
        <v>120</v>
      </c>
      <c r="AC3" s="47">
        <v>39</v>
      </c>
      <c r="AD3" s="48">
        <v>139</v>
      </c>
      <c r="AE3" s="46">
        <v>0</v>
      </c>
      <c r="AF3" s="47">
        <v>129</v>
      </c>
      <c r="AG3" s="48">
        <v>198</v>
      </c>
    </row>
    <row r="4" spans="1:33" x14ac:dyDescent="0.25">
      <c r="A4" s="23" t="s">
        <v>3</v>
      </c>
      <c r="B4" s="23" t="s">
        <v>12</v>
      </c>
      <c r="C4" s="23"/>
      <c r="E4" s="18">
        <v>81</v>
      </c>
      <c r="F4" s="13">
        <v>2014.3</v>
      </c>
      <c r="G4" s="11">
        <v>2015.1</v>
      </c>
      <c r="H4" s="14">
        <v>41883</v>
      </c>
      <c r="I4" s="13">
        <v>2014.2</v>
      </c>
      <c r="J4" s="11">
        <v>2014.4</v>
      </c>
      <c r="K4" s="14">
        <v>41791</v>
      </c>
      <c r="L4" s="77"/>
      <c r="M4" t="str">
        <f>'Summary table'!N9</f>
        <v>Y</v>
      </c>
      <c r="N4" t="str">
        <f t="shared" si="0"/>
        <v>Y</v>
      </c>
      <c r="Q4" s="34">
        <f>IFERROR((('Pivot tables'!X12-'Pivot tables'!W12)/'Pivot tables'!X12),0)</f>
        <v>1.2718868188821965E-2</v>
      </c>
      <c r="R4" s="34" t="str">
        <f t="shared" si="1"/>
        <v>Down</v>
      </c>
      <c r="U4" s="58">
        <v>1</v>
      </c>
      <c r="V4" s="42"/>
      <c r="W4" s="42"/>
      <c r="X4" s="42"/>
      <c r="Y4" s="43"/>
      <c r="Z4" s="43"/>
      <c r="AA4" s="43"/>
      <c r="AB4" s="44"/>
      <c r="AC4" s="44"/>
      <c r="AD4" s="44"/>
      <c r="AE4" s="45"/>
      <c r="AF4" s="45"/>
      <c r="AG4" s="45"/>
    </row>
    <row r="5" spans="1:33" x14ac:dyDescent="0.25">
      <c r="A5" s="23" t="s">
        <v>4</v>
      </c>
      <c r="B5" s="23" t="s">
        <v>15</v>
      </c>
      <c r="C5" s="23"/>
      <c r="E5" s="18">
        <v>82</v>
      </c>
      <c r="F5" s="13">
        <f>IF(VALUE(RIGHT(F4,1))=4,F4+0.7,F4+0.1)</f>
        <v>2014.3999999999999</v>
      </c>
      <c r="G5" s="11">
        <f>IF(VALUE(RIGHT(G4,1))=4,G4+0.7,G4+0.1)</f>
        <v>2015.1999999999998</v>
      </c>
      <c r="H5" s="14">
        <f>DATE(LEFT(F5,4),RIGHT(F5,1)*3,1)</f>
        <v>41974</v>
      </c>
      <c r="I5" s="13">
        <f>IF(VALUE(RIGHT(I4,1))=4,I4+0.7,I4+0.1)</f>
        <v>2014.3</v>
      </c>
      <c r="J5" s="11">
        <f>IF(VALUE(RIGHT(J4,1))=4,J4+0.7,J4+0.1)</f>
        <v>2015.1000000000001</v>
      </c>
      <c r="K5" s="14">
        <f>DATE(LEFT(I5,4),RIGHT(I5,1)*3,1)</f>
        <v>41883</v>
      </c>
      <c r="L5" s="77"/>
      <c r="M5" t="str">
        <f>'Summary table'!N10</f>
        <v>Y</v>
      </c>
      <c r="N5" t="str">
        <f t="shared" si="0"/>
        <v>Y</v>
      </c>
      <c r="Q5" s="34">
        <f>IFERROR((('Pivot tables'!X13-'Pivot tables'!W13)/'Pivot tables'!X13),0)</f>
        <v>1.3601507238712236E-2</v>
      </c>
      <c r="R5" s="34" t="str">
        <f t="shared" si="1"/>
        <v>Down</v>
      </c>
      <c r="V5" s="46">
        <f>ROUND(V$3+(255-V$3)*0.75,0)</f>
        <v>191</v>
      </c>
      <c r="W5" s="47">
        <f t="shared" ref="W5:AG5" si="2">ROUND(W$3+(255-W$3)*0.75,0)</f>
        <v>205</v>
      </c>
      <c r="X5" s="48">
        <f t="shared" si="2"/>
        <v>217</v>
      </c>
      <c r="Y5" s="46">
        <f>ROUND(Y$3+(255-Y$3)*0.75,0)</f>
        <v>208</v>
      </c>
      <c r="Z5" s="47">
        <f t="shared" si="2"/>
        <v>229</v>
      </c>
      <c r="AA5" s="48">
        <f t="shared" si="2"/>
        <v>206</v>
      </c>
      <c r="AB5" s="46">
        <f>ROUND(AB$3+(255-AB$3)*0.75,0)</f>
        <v>221</v>
      </c>
      <c r="AC5" s="47">
        <f t="shared" si="2"/>
        <v>201</v>
      </c>
      <c r="AD5" s="48">
        <f t="shared" si="2"/>
        <v>226</v>
      </c>
      <c r="AE5" s="46">
        <f>ROUND(AE$3+(255-AE$3)*0.75,0)</f>
        <v>191</v>
      </c>
      <c r="AF5" s="47">
        <f t="shared" si="2"/>
        <v>224</v>
      </c>
      <c r="AG5" s="48">
        <f t="shared" si="2"/>
        <v>241</v>
      </c>
    </row>
    <row r="6" spans="1:33" x14ac:dyDescent="0.25">
      <c r="A6" s="23" t="s">
        <v>5</v>
      </c>
      <c r="B6" s="23"/>
      <c r="C6" s="23"/>
      <c r="E6" s="18">
        <v>83</v>
      </c>
      <c r="F6" s="13">
        <f t="shared" ref="F6:F71" si="3">IF(VALUE(RIGHT(F5,1))=4,F5+0.7,F5+0.1)</f>
        <v>2015.1</v>
      </c>
      <c r="G6" s="11">
        <f t="shared" ref="G6:G71" si="4">IF(VALUE(RIGHT(G5,1))=4,G5+0.7,G5+0.1)</f>
        <v>2015.2999999999997</v>
      </c>
      <c r="H6" s="14">
        <f t="shared" ref="H6:H33" si="5">DATE(LEFT(F6,4),RIGHT(F6,1)*3,1)</f>
        <v>42064</v>
      </c>
      <c r="I6" s="13">
        <f t="shared" ref="I6:I71" si="6">IF(VALUE(RIGHT(I5,1))=4,I5+0.7,I5+0.1)</f>
        <v>2014.3999999999999</v>
      </c>
      <c r="J6" s="11">
        <f t="shared" ref="J6:J71" si="7">IF(VALUE(RIGHT(J5,1))=4,J5+0.7,J5+0.1)</f>
        <v>2015.2</v>
      </c>
      <c r="K6" s="14">
        <f t="shared" ref="K6:K33" si="8">DATE(LEFT(I6,4),RIGHT(I6,1)*3,1)</f>
        <v>41974</v>
      </c>
      <c r="L6" s="77"/>
      <c r="U6" s="58">
        <v>0.25</v>
      </c>
      <c r="V6" s="49"/>
      <c r="W6" s="49"/>
      <c r="X6" s="49"/>
      <c r="Y6" s="52"/>
      <c r="Z6" s="52"/>
      <c r="AA6" s="52"/>
      <c r="AB6" s="55"/>
      <c r="AC6" s="55"/>
      <c r="AD6" s="55"/>
      <c r="AE6" s="59"/>
      <c r="AF6" s="59"/>
      <c r="AG6" s="59"/>
    </row>
    <row r="7" spans="1:33" x14ac:dyDescent="0.25">
      <c r="A7" s="23" t="s">
        <v>6</v>
      </c>
      <c r="B7" s="23"/>
      <c r="C7" s="23"/>
      <c r="E7" s="18">
        <v>84</v>
      </c>
      <c r="F7" s="13">
        <f t="shared" si="3"/>
        <v>2015.1999999999998</v>
      </c>
      <c r="G7" s="11">
        <f t="shared" si="4"/>
        <v>2015.3999999999996</v>
      </c>
      <c r="H7" s="14">
        <f t="shared" si="5"/>
        <v>42156</v>
      </c>
      <c r="I7" s="13">
        <f t="shared" si="6"/>
        <v>2015.1</v>
      </c>
      <c r="J7" s="11">
        <f t="shared" si="7"/>
        <v>2015.3</v>
      </c>
      <c r="K7" s="14">
        <f t="shared" si="8"/>
        <v>42064</v>
      </c>
      <c r="L7" s="77"/>
      <c r="V7" s="46">
        <f>ROUND(V$3+(255-V$3)*0.5,0)</f>
        <v>128</v>
      </c>
      <c r="W7" s="47">
        <f t="shared" ref="W7:AG7" si="9">ROUND(W$3+(255-W$3)*0.5,0)</f>
        <v>155</v>
      </c>
      <c r="X7" s="48">
        <f t="shared" si="9"/>
        <v>179</v>
      </c>
      <c r="Y7" s="46">
        <f>ROUND(Y$3+(255-Y$3)*0.5,0)</f>
        <v>161</v>
      </c>
      <c r="Z7" s="47">
        <f t="shared" si="9"/>
        <v>202</v>
      </c>
      <c r="AA7" s="48">
        <f t="shared" si="9"/>
        <v>156</v>
      </c>
      <c r="AB7" s="46">
        <f>ROUND(AB$3+(255-AB$3)*0.5,0)</f>
        <v>188</v>
      </c>
      <c r="AC7" s="47">
        <f t="shared" si="9"/>
        <v>147</v>
      </c>
      <c r="AD7" s="48">
        <f t="shared" si="9"/>
        <v>197</v>
      </c>
      <c r="AE7" s="46">
        <f>ROUND(AE$3+(255-AE$3)*0.5,0)</f>
        <v>128</v>
      </c>
      <c r="AF7" s="47">
        <f t="shared" si="9"/>
        <v>192</v>
      </c>
      <c r="AG7" s="48">
        <f t="shared" si="9"/>
        <v>227</v>
      </c>
    </row>
    <row r="8" spans="1:33" x14ac:dyDescent="0.25">
      <c r="A8" s="23" t="s">
        <v>7</v>
      </c>
      <c r="B8" s="23"/>
      <c r="C8" s="23"/>
      <c r="E8" s="18">
        <v>85</v>
      </c>
      <c r="F8" s="13">
        <f t="shared" si="3"/>
        <v>2015.2999999999997</v>
      </c>
      <c r="G8" s="11">
        <f t="shared" si="4"/>
        <v>2016.0999999999997</v>
      </c>
      <c r="H8" s="14">
        <f t="shared" si="5"/>
        <v>42248</v>
      </c>
      <c r="I8" s="13">
        <f t="shared" si="6"/>
        <v>2015.1999999999998</v>
      </c>
      <c r="J8" s="11">
        <f t="shared" si="7"/>
        <v>2015.3999999999999</v>
      </c>
      <c r="K8" s="14">
        <f t="shared" si="8"/>
        <v>42156</v>
      </c>
      <c r="L8" s="77"/>
      <c r="Q8" t="s">
        <v>83</v>
      </c>
      <c r="U8" s="58">
        <v>0.5</v>
      </c>
      <c r="V8" s="50"/>
      <c r="W8" s="50"/>
      <c r="X8" s="50"/>
      <c r="Y8" s="53"/>
      <c r="Z8" s="53"/>
      <c r="AA8" s="53"/>
      <c r="AB8" s="56"/>
      <c r="AC8" s="56"/>
      <c r="AD8" s="56"/>
      <c r="AE8" s="60"/>
      <c r="AF8" s="60"/>
      <c r="AG8" s="60"/>
    </row>
    <row r="9" spans="1:33" x14ac:dyDescent="0.25">
      <c r="A9" s="23" t="s">
        <v>8</v>
      </c>
      <c r="B9" s="23"/>
      <c r="C9" s="23"/>
      <c r="E9" s="18">
        <v>86</v>
      </c>
      <c r="F9" s="13">
        <f t="shared" si="3"/>
        <v>2015.3999999999996</v>
      </c>
      <c r="G9" s="11">
        <f t="shared" si="4"/>
        <v>2016.1999999999996</v>
      </c>
      <c r="H9" s="14">
        <f t="shared" si="5"/>
        <v>42339</v>
      </c>
      <c r="I9" s="13">
        <f t="shared" si="6"/>
        <v>2015.2999999999997</v>
      </c>
      <c r="J9" s="11">
        <f t="shared" si="7"/>
        <v>2016.1</v>
      </c>
      <c r="K9" s="14">
        <f t="shared" si="8"/>
        <v>42248</v>
      </c>
      <c r="L9" s="77"/>
      <c r="Q9" t="s">
        <v>83</v>
      </c>
      <c r="V9" s="46">
        <f>ROUND(V$3+(255-V$3)*0.25,0)</f>
        <v>64</v>
      </c>
      <c r="W9" s="47">
        <f t="shared" ref="W9:AG9" si="10">ROUND(W$3+(255-W$3)*0.25,0)</f>
        <v>105</v>
      </c>
      <c r="X9" s="48">
        <f t="shared" si="10"/>
        <v>141</v>
      </c>
      <c r="Y9" s="46">
        <f>ROUND(Y$3+(255-Y$3)*0.25,0)</f>
        <v>114</v>
      </c>
      <c r="Z9" s="47">
        <f t="shared" si="10"/>
        <v>176</v>
      </c>
      <c r="AA9" s="48">
        <f t="shared" si="10"/>
        <v>107</v>
      </c>
      <c r="AB9" s="46">
        <f>ROUND(AB$3+(255-AB$3)*0.25,0)</f>
        <v>154</v>
      </c>
      <c r="AC9" s="47">
        <f t="shared" si="10"/>
        <v>93</v>
      </c>
      <c r="AD9" s="48">
        <f t="shared" si="10"/>
        <v>168</v>
      </c>
      <c r="AE9" s="46">
        <f>ROUND(AE$3+(255-AE$3)*0.25,0)</f>
        <v>64</v>
      </c>
      <c r="AF9" s="47">
        <f t="shared" si="10"/>
        <v>161</v>
      </c>
      <c r="AG9" s="48">
        <f t="shared" si="10"/>
        <v>212</v>
      </c>
    </row>
    <row r="10" spans="1:33" x14ac:dyDescent="0.25">
      <c r="A10" s="24" t="s">
        <v>9</v>
      </c>
      <c r="B10" s="24"/>
      <c r="C10" s="24"/>
      <c r="E10" s="18">
        <v>87</v>
      </c>
      <c r="F10" s="13">
        <f t="shared" si="3"/>
        <v>2016.0999999999997</v>
      </c>
      <c r="G10" s="11">
        <f t="shared" si="4"/>
        <v>2016.2999999999995</v>
      </c>
      <c r="H10" s="14">
        <f t="shared" si="5"/>
        <v>42430</v>
      </c>
      <c r="I10" s="13">
        <f t="shared" si="6"/>
        <v>2015.3999999999996</v>
      </c>
      <c r="J10" s="11">
        <f t="shared" si="7"/>
        <v>2016.1999999999998</v>
      </c>
      <c r="K10" s="14">
        <f t="shared" si="8"/>
        <v>42339</v>
      </c>
      <c r="L10" s="77"/>
      <c r="Q10" t="s">
        <v>83</v>
      </c>
      <c r="U10" s="58">
        <v>0.75</v>
      </c>
      <c r="V10" s="51"/>
      <c r="W10" s="51"/>
      <c r="X10" s="51"/>
      <c r="Y10" s="54"/>
      <c r="Z10" s="54"/>
      <c r="AA10" s="54"/>
      <c r="AB10" s="57"/>
      <c r="AC10" s="57"/>
      <c r="AD10" s="57"/>
      <c r="AE10" s="61"/>
      <c r="AF10" s="61"/>
      <c r="AG10" s="61"/>
    </row>
    <row r="11" spans="1:33" x14ac:dyDescent="0.25">
      <c r="E11" s="18">
        <v>88</v>
      </c>
      <c r="F11" s="13">
        <f t="shared" si="3"/>
        <v>2016.1999999999996</v>
      </c>
      <c r="G11" s="11">
        <f t="shared" si="4"/>
        <v>2016.3999999999994</v>
      </c>
      <c r="H11" s="14">
        <f t="shared" si="5"/>
        <v>42522</v>
      </c>
      <c r="I11" s="13">
        <f t="shared" si="6"/>
        <v>2016.0999999999997</v>
      </c>
      <c r="J11" s="11">
        <f t="shared" si="7"/>
        <v>2016.2999999999997</v>
      </c>
      <c r="K11" s="14">
        <f t="shared" si="8"/>
        <v>42430</v>
      </c>
      <c r="L11" s="77"/>
      <c r="M11" s="70" t="s">
        <v>45</v>
      </c>
      <c r="N11" s="70" t="s">
        <v>53</v>
      </c>
      <c r="Q11" t="s">
        <v>83</v>
      </c>
    </row>
    <row r="12" spans="1:33" x14ac:dyDescent="0.25">
      <c r="A12" s="30"/>
      <c r="E12" s="18">
        <v>89</v>
      </c>
      <c r="F12" s="13">
        <f t="shared" si="3"/>
        <v>2016.2999999999995</v>
      </c>
      <c r="G12" s="11">
        <f t="shared" si="4"/>
        <v>2017.0999999999995</v>
      </c>
      <c r="H12" s="14">
        <f t="shared" si="5"/>
        <v>42614</v>
      </c>
      <c r="I12" s="13">
        <f t="shared" si="6"/>
        <v>2016.1999999999996</v>
      </c>
      <c r="J12" s="11">
        <f t="shared" si="7"/>
        <v>2016.3999999999996</v>
      </c>
      <c r="K12" s="14">
        <f t="shared" si="8"/>
        <v>42522</v>
      </c>
      <c r="L12" s="77"/>
      <c r="M12" s="36">
        <f>'Pivot tables'!L10</f>
        <v>1.044</v>
      </c>
      <c r="N12" s="35">
        <f>'Pivot tables'!M10</f>
        <v>1.054</v>
      </c>
    </row>
    <row r="13" spans="1:33" x14ac:dyDescent="0.25">
      <c r="E13" s="18">
        <v>90</v>
      </c>
      <c r="F13" s="13">
        <f t="shared" si="3"/>
        <v>2016.3999999999994</v>
      </c>
      <c r="G13" s="11">
        <f t="shared" si="4"/>
        <v>2017.1999999999994</v>
      </c>
      <c r="H13" s="14">
        <f t="shared" si="5"/>
        <v>42705</v>
      </c>
      <c r="I13" s="13">
        <f t="shared" si="6"/>
        <v>2016.2999999999995</v>
      </c>
      <c r="J13" s="11">
        <f t="shared" si="7"/>
        <v>2017.0999999999997</v>
      </c>
      <c r="K13" s="14">
        <f t="shared" si="8"/>
        <v>42614</v>
      </c>
      <c r="L13" s="77"/>
      <c r="V13" t="s">
        <v>64</v>
      </c>
    </row>
    <row r="14" spans="1:33" x14ac:dyDescent="0.25">
      <c r="E14" s="18">
        <v>91</v>
      </c>
      <c r="F14" s="13">
        <f t="shared" si="3"/>
        <v>2017.0999999999995</v>
      </c>
      <c r="G14" s="11">
        <f t="shared" si="4"/>
        <v>2017.2999999999993</v>
      </c>
      <c r="H14" s="14">
        <f t="shared" si="5"/>
        <v>42795</v>
      </c>
      <c r="I14" s="13">
        <f t="shared" si="6"/>
        <v>2016.3999999999994</v>
      </c>
      <c r="J14" s="11">
        <f t="shared" si="7"/>
        <v>2017.1999999999996</v>
      </c>
      <c r="K14" s="14">
        <f t="shared" si="8"/>
        <v>42705</v>
      </c>
      <c r="L14" s="77"/>
      <c r="V14" t="s">
        <v>65</v>
      </c>
    </row>
    <row r="15" spans="1:33" x14ac:dyDescent="0.25">
      <c r="E15" s="18">
        <v>92</v>
      </c>
      <c r="F15" s="13">
        <f t="shared" si="3"/>
        <v>2017.1999999999994</v>
      </c>
      <c r="G15" s="11">
        <f t="shared" si="4"/>
        <v>2017.3999999999992</v>
      </c>
      <c r="H15" s="14">
        <f t="shared" si="5"/>
        <v>42887</v>
      </c>
      <c r="I15" s="13">
        <f t="shared" si="6"/>
        <v>2017.0999999999995</v>
      </c>
      <c r="J15" s="11">
        <f t="shared" si="7"/>
        <v>2017.2999999999995</v>
      </c>
      <c r="K15" s="14">
        <f t="shared" si="8"/>
        <v>42795</v>
      </c>
      <c r="L15" s="77"/>
      <c r="V15" t="s">
        <v>66</v>
      </c>
    </row>
    <row r="16" spans="1:33" x14ac:dyDescent="0.25">
      <c r="E16" s="18">
        <v>93</v>
      </c>
      <c r="F16" s="13">
        <f t="shared" si="3"/>
        <v>2017.2999999999993</v>
      </c>
      <c r="G16" s="11">
        <f t="shared" si="4"/>
        <v>2018.0999999999992</v>
      </c>
      <c r="H16" s="14">
        <f t="shared" si="5"/>
        <v>42979</v>
      </c>
      <c r="I16" s="13">
        <f t="shared" si="6"/>
        <v>2017.1999999999994</v>
      </c>
      <c r="J16" s="11">
        <f t="shared" si="7"/>
        <v>2017.3999999999994</v>
      </c>
      <c r="K16" s="14">
        <f t="shared" si="8"/>
        <v>42887</v>
      </c>
      <c r="L16" s="77"/>
      <c r="M16" s="332" t="str">
        <f>CONCATENATE("For quarter ",'Pivot tables'!$K$10,", what is the estimate as a % of final count?")</f>
        <v>For quarter 45078, what is the estimate as a % of final count?</v>
      </c>
      <c r="N16" s="332"/>
      <c r="O16" s="332"/>
      <c r="P16" s="332"/>
      <c r="V16" t="s">
        <v>67</v>
      </c>
    </row>
    <row r="17" spans="5:30" x14ac:dyDescent="0.25">
      <c r="E17" s="18">
        <v>94</v>
      </c>
      <c r="F17" s="13">
        <f t="shared" si="3"/>
        <v>2017.3999999999992</v>
      </c>
      <c r="G17" s="11">
        <f t="shared" si="4"/>
        <v>2018.1999999999991</v>
      </c>
      <c r="H17" s="14">
        <f t="shared" si="5"/>
        <v>43070</v>
      </c>
      <c r="I17" s="13">
        <f t="shared" si="6"/>
        <v>2017.2999999999993</v>
      </c>
      <c r="J17" s="11">
        <f t="shared" si="7"/>
        <v>2018.0999999999995</v>
      </c>
      <c r="K17" s="14">
        <f t="shared" si="8"/>
        <v>42979</v>
      </c>
      <c r="L17" s="77"/>
      <c r="M17" s="332"/>
      <c r="N17" s="332"/>
      <c r="O17" s="332"/>
      <c r="P17" s="332"/>
    </row>
    <row r="18" spans="5:30" x14ac:dyDescent="0.25">
      <c r="E18" s="18">
        <v>95</v>
      </c>
      <c r="F18" s="13">
        <f t="shared" si="3"/>
        <v>2018.0999999999992</v>
      </c>
      <c r="G18" s="11">
        <f t="shared" si="4"/>
        <v>2018.299999999999</v>
      </c>
      <c r="H18" s="14">
        <f t="shared" si="5"/>
        <v>43160</v>
      </c>
      <c r="I18" s="13">
        <f t="shared" si="6"/>
        <v>2017.3999999999992</v>
      </c>
      <c r="J18" s="11">
        <f t="shared" si="7"/>
        <v>2018.1999999999994</v>
      </c>
      <c r="K18" s="14">
        <f t="shared" si="8"/>
        <v>43070</v>
      </c>
      <c r="L18" s="77"/>
    </row>
    <row r="19" spans="5:30" x14ac:dyDescent="0.25">
      <c r="E19" s="18">
        <v>96</v>
      </c>
      <c r="F19" s="13">
        <f t="shared" si="3"/>
        <v>2018.1999999999991</v>
      </c>
      <c r="G19" s="11">
        <f t="shared" si="4"/>
        <v>2018.399999999999</v>
      </c>
      <c r="H19" s="14">
        <f t="shared" si="5"/>
        <v>43252</v>
      </c>
      <c r="I19" s="13">
        <f t="shared" si="6"/>
        <v>2018.0999999999992</v>
      </c>
      <c r="J19" s="11">
        <f t="shared" si="7"/>
        <v>2018.2999999999993</v>
      </c>
      <c r="K19" s="14">
        <f t="shared" si="8"/>
        <v>43160</v>
      </c>
      <c r="L19" s="77"/>
      <c r="U19" t="s">
        <v>70</v>
      </c>
      <c r="V19" s="62" t="s">
        <v>69</v>
      </c>
    </row>
    <row r="20" spans="5:30" ht="16.5" x14ac:dyDescent="0.3">
      <c r="E20" s="18">
        <v>97</v>
      </c>
      <c r="F20" s="13">
        <f t="shared" si="3"/>
        <v>2018.299999999999</v>
      </c>
      <c r="G20" s="11">
        <f t="shared" si="4"/>
        <v>2019.099999999999</v>
      </c>
      <c r="H20" s="14">
        <f t="shared" si="5"/>
        <v>43344</v>
      </c>
      <c r="I20" s="13">
        <f t="shared" si="6"/>
        <v>2018.1999999999991</v>
      </c>
      <c r="J20" s="11">
        <f t="shared" si="7"/>
        <v>2018.3999999999992</v>
      </c>
      <c r="K20" s="14">
        <f t="shared" si="8"/>
        <v>43252</v>
      </c>
      <c r="L20" s="77"/>
      <c r="V20" s="63" t="s">
        <v>71</v>
      </c>
    </row>
    <row r="21" spans="5:30" x14ac:dyDescent="0.25">
      <c r="E21" s="18">
        <v>98</v>
      </c>
      <c r="F21" s="13">
        <f t="shared" si="3"/>
        <v>2018.399999999999</v>
      </c>
      <c r="G21" s="11">
        <f t="shared" si="4"/>
        <v>2019.1999999999989</v>
      </c>
      <c r="H21" s="14">
        <f t="shared" si="5"/>
        <v>43435</v>
      </c>
      <c r="I21" s="13">
        <f t="shared" si="6"/>
        <v>2018.299999999999</v>
      </c>
      <c r="J21" s="11">
        <f t="shared" si="7"/>
        <v>2019.0999999999992</v>
      </c>
      <c r="K21" s="14">
        <f t="shared" si="8"/>
        <v>43344</v>
      </c>
      <c r="L21" s="77"/>
    </row>
    <row r="22" spans="5:30" x14ac:dyDescent="0.25">
      <c r="E22" s="18">
        <v>99</v>
      </c>
      <c r="F22" s="13">
        <f t="shared" si="3"/>
        <v>2019.099999999999</v>
      </c>
      <c r="G22" s="11">
        <f t="shared" si="4"/>
        <v>2019.2999999999988</v>
      </c>
      <c r="H22" s="14">
        <f t="shared" si="5"/>
        <v>43525</v>
      </c>
      <c r="I22" s="13">
        <f t="shared" si="6"/>
        <v>2018.399999999999</v>
      </c>
      <c r="J22" s="11">
        <f t="shared" si="7"/>
        <v>2019.1999999999991</v>
      </c>
      <c r="K22" s="14">
        <f t="shared" si="8"/>
        <v>43435</v>
      </c>
      <c r="L22" s="77"/>
    </row>
    <row r="23" spans="5:30" x14ac:dyDescent="0.25">
      <c r="E23" s="18">
        <v>100</v>
      </c>
      <c r="F23" s="13">
        <f t="shared" si="3"/>
        <v>2019.1999999999989</v>
      </c>
      <c r="G23" s="11">
        <f t="shared" si="4"/>
        <v>2019.3999999999987</v>
      </c>
      <c r="H23" s="14">
        <f t="shared" si="5"/>
        <v>43617</v>
      </c>
      <c r="I23" s="13">
        <f t="shared" si="6"/>
        <v>2019.099999999999</v>
      </c>
      <c r="J23" s="11">
        <f t="shared" si="7"/>
        <v>2019.299999999999</v>
      </c>
      <c r="K23" s="14">
        <f t="shared" si="8"/>
        <v>43525</v>
      </c>
      <c r="L23" s="77"/>
    </row>
    <row r="24" spans="5:30" x14ac:dyDescent="0.25">
      <c r="E24" s="18">
        <v>101</v>
      </c>
      <c r="F24" s="13">
        <f t="shared" si="3"/>
        <v>2019.2999999999988</v>
      </c>
      <c r="G24" s="11">
        <f t="shared" si="4"/>
        <v>2020.0999999999988</v>
      </c>
      <c r="H24" s="14">
        <f t="shared" si="5"/>
        <v>43709</v>
      </c>
      <c r="I24" s="13">
        <f t="shared" si="6"/>
        <v>2019.1999999999989</v>
      </c>
      <c r="J24" s="11">
        <f t="shared" si="7"/>
        <v>2019.399999999999</v>
      </c>
      <c r="K24" s="14">
        <f t="shared" si="8"/>
        <v>43617</v>
      </c>
      <c r="L24" s="77"/>
      <c r="V24" t="s">
        <v>3</v>
      </c>
      <c r="AB24" t="s">
        <v>135</v>
      </c>
    </row>
    <row r="25" spans="5:30" x14ac:dyDescent="0.25">
      <c r="E25" s="18">
        <v>102</v>
      </c>
      <c r="F25" s="13">
        <f t="shared" si="3"/>
        <v>2019.3999999999987</v>
      </c>
      <c r="G25" s="11">
        <f t="shared" si="4"/>
        <v>2020.1999999999987</v>
      </c>
      <c r="H25" s="14">
        <f t="shared" si="5"/>
        <v>43800</v>
      </c>
      <c r="I25" s="13">
        <f t="shared" si="6"/>
        <v>2019.2999999999988</v>
      </c>
      <c r="J25" s="11">
        <f t="shared" si="7"/>
        <v>2020.099999999999</v>
      </c>
      <c r="K25" s="14">
        <f t="shared" si="8"/>
        <v>43709</v>
      </c>
      <c r="L25" s="77"/>
      <c r="V25" t="s">
        <v>8</v>
      </c>
      <c r="AC25" t="s">
        <v>136</v>
      </c>
      <c r="AD25" t="s">
        <v>137</v>
      </c>
    </row>
    <row r="26" spans="5:30" x14ac:dyDescent="0.25">
      <c r="E26" s="18">
        <v>103</v>
      </c>
      <c r="F26" s="13">
        <f t="shared" si="3"/>
        <v>2020.0999999999988</v>
      </c>
      <c r="G26" s="11">
        <f t="shared" si="4"/>
        <v>2020.2999999999986</v>
      </c>
      <c r="H26" s="14">
        <f t="shared" si="5"/>
        <v>43891</v>
      </c>
      <c r="I26" s="13">
        <f t="shared" si="6"/>
        <v>2019.3999999999987</v>
      </c>
      <c r="J26" s="11">
        <f t="shared" si="7"/>
        <v>2020.1999999999989</v>
      </c>
      <c r="K26" s="14">
        <f t="shared" si="8"/>
        <v>43800</v>
      </c>
      <c r="L26" s="77"/>
      <c r="V26" t="s">
        <v>5</v>
      </c>
      <c r="Z26" t="s">
        <v>138</v>
      </c>
      <c r="AA26">
        <v>89</v>
      </c>
      <c r="AB26">
        <v>1</v>
      </c>
      <c r="AC26">
        <v>27567</v>
      </c>
      <c r="AD26" t="e">
        <v>#N/A</v>
      </c>
    </row>
    <row r="27" spans="5:30" x14ac:dyDescent="0.25">
      <c r="E27" s="18">
        <v>104</v>
      </c>
      <c r="F27" s="13">
        <f t="shared" si="3"/>
        <v>2020.1999999999987</v>
      </c>
      <c r="G27" s="11">
        <f t="shared" si="4"/>
        <v>2020.3999999999985</v>
      </c>
      <c r="H27" s="14">
        <f t="shared" si="5"/>
        <v>43983</v>
      </c>
      <c r="I27" s="13">
        <f t="shared" si="6"/>
        <v>2020.0999999999988</v>
      </c>
      <c r="J27" s="11">
        <f t="shared" si="7"/>
        <v>2020.2999999999988</v>
      </c>
      <c r="K27" s="14">
        <f t="shared" si="8"/>
        <v>43891</v>
      </c>
      <c r="L27" s="77"/>
      <c r="V27" t="s">
        <v>6</v>
      </c>
      <c r="Z27" t="s">
        <v>139</v>
      </c>
      <c r="AA27">
        <v>90</v>
      </c>
      <c r="AB27">
        <v>2</v>
      </c>
      <c r="AC27">
        <v>36084</v>
      </c>
      <c r="AD27">
        <v>37927</v>
      </c>
    </row>
    <row r="28" spans="5:30" x14ac:dyDescent="0.25">
      <c r="E28" s="18">
        <v>105</v>
      </c>
      <c r="F28" s="13">
        <f t="shared" si="3"/>
        <v>2020.2999999999986</v>
      </c>
      <c r="G28" s="11">
        <f t="shared" si="4"/>
        <v>2021.0999999999985</v>
      </c>
      <c r="H28" s="14">
        <f t="shared" si="5"/>
        <v>44075</v>
      </c>
      <c r="I28" s="13">
        <f t="shared" si="6"/>
        <v>2020.1999999999987</v>
      </c>
      <c r="J28" s="11">
        <f t="shared" si="7"/>
        <v>2020.3999999999987</v>
      </c>
      <c r="K28" s="14">
        <f t="shared" si="8"/>
        <v>43983</v>
      </c>
      <c r="L28" s="77"/>
      <c r="V28" t="s">
        <v>9</v>
      </c>
      <c r="Z28" t="s">
        <v>0</v>
      </c>
      <c r="AA28">
        <v>91</v>
      </c>
      <c r="AB28">
        <v>3</v>
      </c>
      <c r="AC28">
        <v>37140</v>
      </c>
      <c r="AD28">
        <v>37479</v>
      </c>
    </row>
    <row r="29" spans="5:30" x14ac:dyDescent="0.25">
      <c r="E29" s="18">
        <v>106</v>
      </c>
      <c r="F29" s="13">
        <f t="shared" si="3"/>
        <v>2020.3999999999985</v>
      </c>
      <c r="G29" s="11">
        <f t="shared" si="4"/>
        <v>2021.1999999999985</v>
      </c>
      <c r="H29" s="14">
        <f t="shared" si="5"/>
        <v>44166</v>
      </c>
      <c r="I29" s="13">
        <f t="shared" si="6"/>
        <v>2020.2999999999986</v>
      </c>
      <c r="J29" s="11">
        <f t="shared" si="7"/>
        <v>2021.0999999999988</v>
      </c>
      <c r="K29" s="14">
        <f t="shared" si="8"/>
        <v>44075</v>
      </c>
      <c r="L29" s="77"/>
      <c r="V29" t="s">
        <v>7</v>
      </c>
      <c r="Z29" t="s">
        <v>140</v>
      </c>
      <c r="AA29">
        <v>92</v>
      </c>
      <c r="AB29">
        <v>4</v>
      </c>
      <c r="AC29">
        <v>37384</v>
      </c>
      <c r="AD29">
        <v>37493</v>
      </c>
    </row>
    <row r="30" spans="5:30" x14ac:dyDescent="0.25">
      <c r="E30" s="18">
        <v>107</v>
      </c>
      <c r="F30" s="13">
        <f t="shared" si="3"/>
        <v>2021.0999999999985</v>
      </c>
      <c r="G30" s="11">
        <f t="shared" si="4"/>
        <v>2021.2999999999984</v>
      </c>
      <c r="H30" s="14">
        <f t="shared" si="5"/>
        <v>44256</v>
      </c>
      <c r="I30" s="13">
        <f t="shared" si="6"/>
        <v>2020.3999999999985</v>
      </c>
      <c r="J30" s="11">
        <f t="shared" si="7"/>
        <v>2021.1999999999987</v>
      </c>
      <c r="K30" s="14">
        <f t="shared" si="8"/>
        <v>44166</v>
      </c>
      <c r="L30" s="77"/>
      <c r="V30" t="s">
        <v>4</v>
      </c>
      <c r="Z30" t="s">
        <v>24</v>
      </c>
      <c r="AA30">
        <v>93</v>
      </c>
      <c r="AB30">
        <v>5</v>
      </c>
      <c r="AC30">
        <v>37471</v>
      </c>
      <c r="AD30">
        <v>37471</v>
      </c>
    </row>
    <row r="31" spans="5:30" x14ac:dyDescent="0.25">
      <c r="E31" s="18">
        <v>108</v>
      </c>
      <c r="F31" s="13">
        <f t="shared" si="3"/>
        <v>2021.1999999999985</v>
      </c>
      <c r="G31" s="11">
        <f t="shared" si="4"/>
        <v>2021.3999999999983</v>
      </c>
      <c r="H31" s="14">
        <f t="shared" si="5"/>
        <v>44348</v>
      </c>
      <c r="I31" s="13">
        <f t="shared" si="6"/>
        <v>2021.0999999999985</v>
      </c>
      <c r="J31" s="11">
        <f t="shared" si="7"/>
        <v>2021.2999999999986</v>
      </c>
      <c r="K31" s="14">
        <f t="shared" si="8"/>
        <v>44256</v>
      </c>
      <c r="L31" s="77"/>
      <c r="V31" t="s">
        <v>2</v>
      </c>
    </row>
    <row r="32" spans="5:30" x14ac:dyDescent="0.25">
      <c r="E32" s="18">
        <v>109</v>
      </c>
      <c r="F32" s="13">
        <f t="shared" si="3"/>
        <v>2021.2999999999984</v>
      </c>
      <c r="G32" s="11">
        <f t="shared" si="4"/>
        <v>2022.0999999999983</v>
      </c>
      <c r="H32" s="14">
        <f t="shared" si="5"/>
        <v>44440</v>
      </c>
      <c r="I32" s="13">
        <f t="shared" si="6"/>
        <v>2021.1999999999985</v>
      </c>
      <c r="J32" s="11">
        <f t="shared" si="7"/>
        <v>2021.3999999999985</v>
      </c>
      <c r="K32" s="14">
        <f t="shared" si="8"/>
        <v>44348</v>
      </c>
      <c r="L32" s="77"/>
      <c r="V32" t="s">
        <v>1</v>
      </c>
    </row>
    <row r="33" spans="5:12" x14ac:dyDescent="0.25">
      <c r="E33" s="18">
        <v>110</v>
      </c>
      <c r="F33" s="11">
        <f t="shared" si="3"/>
        <v>2021.3999999999983</v>
      </c>
      <c r="G33" s="11">
        <f t="shared" si="4"/>
        <v>2022.1999999999982</v>
      </c>
      <c r="H33" s="14">
        <f t="shared" si="5"/>
        <v>44531</v>
      </c>
      <c r="I33" s="11">
        <f t="shared" si="6"/>
        <v>2021.2999999999984</v>
      </c>
      <c r="J33" s="11">
        <f t="shared" si="7"/>
        <v>2022.0999999999985</v>
      </c>
      <c r="K33" s="14">
        <f t="shared" si="8"/>
        <v>44440</v>
      </c>
      <c r="L33" s="77"/>
    </row>
    <row r="34" spans="5:12" x14ac:dyDescent="0.25">
      <c r="E34" s="18">
        <v>111</v>
      </c>
      <c r="F34" s="11">
        <f t="shared" si="3"/>
        <v>2022.0999999999983</v>
      </c>
      <c r="G34" s="11">
        <f t="shared" si="4"/>
        <v>2022.2999999999981</v>
      </c>
      <c r="H34" s="14">
        <f t="shared" ref="H34:H50" si="11">DATE(LEFT(F34,4),RIGHT(F34,1)*3,1)</f>
        <v>44621</v>
      </c>
      <c r="I34" s="11">
        <f t="shared" si="6"/>
        <v>2021.3999999999983</v>
      </c>
      <c r="J34" s="11">
        <f t="shared" si="7"/>
        <v>2022.1999999999985</v>
      </c>
      <c r="K34" s="14">
        <f t="shared" ref="K34:K50" si="12">DATE(LEFT(I34,4),RIGHT(I34,1)*3,1)</f>
        <v>44531</v>
      </c>
    </row>
    <row r="35" spans="5:12" x14ac:dyDescent="0.25">
      <c r="E35" s="18">
        <v>112</v>
      </c>
      <c r="F35" s="11">
        <f t="shared" si="3"/>
        <v>2022.1999999999982</v>
      </c>
      <c r="G35" s="11">
        <f t="shared" si="4"/>
        <v>2022.399999999998</v>
      </c>
      <c r="H35" s="14">
        <f t="shared" si="11"/>
        <v>44713</v>
      </c>
      <c r="I35" s="11">
        <f t="shared" si="6"/>
        <v>2022.0999999999983</v>
      </c>
      <c r="J35" s="11">
        <f t="shared" si="7"/>
        <v>2022.2999999999984</v>
      </c>
      <c r="K35" s="14">
        <f t="shared" si="12"/>
        <v>44621</v>
      </c>
    </row>
    <row r="36" spans="5:12" x14ac:dyDescent="0.25">
      <c r="E36" s="18">
        <v>113</v>
      </c>
      <c r="F36" s="11">
        <f t="shared" si="3"/>
        <v>2022.2999999999981</v>
      </c>
      <c r="G36" s="11">
        <f t="shared" si="4"/>
        <v>2023.0999999999981</v>
      </c>
      <c r="H36" s="14">
        <f t="shared" si="11"/>
        <v>44805</v>
      </c>
      <c r="I36" s="11">
        <f t="shared" si="6"/>
        <v>2022.1999999999982</v>
      </c>
      <c r="J36" s="11">
        <f t="shared" si="7"/>
        <v>2022.3999999999983</v>
      </c>
      <c r="K36" s="14">
        <f t="shared" si="12"/>
        <v>44713</v>
      </c>
    </row>
    <row r="37" spans="5:12" x14ac:dyDescent="0.25">
      <c r="E37" s="18">
        <v>114</v>
      </c>
      <c r="F37" s="11">
        <f t="shared" si="3"/>
        <v>2022.399999999998</v>
      </c>
      <c r="G37" s="11">
        <f t="shared" si="4"/>
        <v>2023.199999999998</v>
      </c>
      <c r="H37" s="14">
        <f t="shared" si="11"/>
        <v>44896</v>
      </c>
      <c r="I37" s="11">
        <f t="shared" si="6"/>
        <v>2022.2999999999981</v>
      </c>
      <c r="J37" s="11">
        <f t="shared" si="7"/>
        <v>2023.0999999999983</v>
      </c>
      <c r="K37" s="14">
        <f t="shared" si="12"/>
        <v>44805</v>
      </c>
    </row>
    <row r="38" spans="5:12" x14ac:dyDescent="0.25">
      <c r="E38" s="18">
        <v>115</v>
      </c>
      <c r="F38" s="11">
        <f t="shared" si="3"/>
        <v>2023.0999999999981</v>
      </c>
      <c r="G38" s="11">
        <f t="shared" si="4"/>
        <v>2023.2999999999979</v>
      </c>
      <c r="H38" s="14">
        <f t="shared" si="11"/>
        <v>44986</v>
      </c>
      <c r="I38" s="11">
        <f t="shared" si="6"/>
        <v>2022.399999999998</v>
      </c>
      <c r="J38" s="11">
        <f t="shared" si="7"/>
        <v>2023.1999999999982</v>
      </c>
      <c r="K38" s="14">
        <f t="shared" si="12"/>
        <v>44896</v>
      </c>
    </row>
    <row r="39" spans="5:12" x14ac:dyDescent="0.25">
      <c r="E39" s="18">
        <v>116</v>
      </c>
      <c r="F39" s="11">
        <f t="shared" si="3"/>
        <v>2023.199999999998</v>
      </c>
      <c r="G39" s="11">
        <f t="shared" si="4"/>
        <v>2023.3999999999978</v>
      </c>
      <c r="H39" s="14">
        <f t="shared" si="11"/>
        <v>45078</v>
      </c>
      <c r="I39" s="11">
        <f t="shared" si="6"/>
        <v>2023.0999999999981</v>
      </c>
      <c r="J39" s="11">
        <f t="shared" si="7"/>
        <v>2023.2999999999981</v>
      </c>
      <c r="K39" s="14">
        <f t="shared" si="12"/>
        <v>44986</v>
      </c>
    </row>
    <row r="40" spans="5:12" x14ac:dyDescent="0.25">
      <c r="E40" s="18">
        <v>117</v>
      </c>
      <c r="F40" s="11">
        <f t="shared" si="3"/>
        <v>2023.2999999999979</v>
      </c>
      <c r="G40" s="11">
        <f t="shared" si="4"/>
        <v>2024.0999999999979</v>
      </c>
      <c r="H40" s="14">
        <f t="shared" si="11"/>
        <v>45170</v>
      </c>
      <c r="I40" s="11">
        <f t="shared" si="6"/>
        <v>2023.199999999998</v>
      </c>
      <c r="J40" s="11">
        <f t="shared" si="7"/>
        <v>2023.399999999998</v>
      </c>
      <c r="K40" s="14">
        <f t="shared" si="12"/>
        <v>45078</v>
      </c>
    </row>
    <row r="41" spans="5:12" x14ac:dyDescent="0.25">
      <c r="E41" s="18">
        <v>118</v>
      </c>
      <c r="F41" s="11">
        <f t="shared" si="3"/>
        <v>2023.3999999999978</v>
      </c>
      <c r="G41" s="11">
        <f t="shared" si="4"/>
        <v>2024.1999999999978</v>
      </c>
      <c r="H41" s="14">
        <f t="shared" si="11"/>
        <v>45261</v>
      </c>
      <c r="I41" s="11">
        <f t="shared" si="6"/>
        <v>2023.2999999999979</v>
      </c>
      <c r="J41" s="11">
        <f t="shared" si="7"/>
        <v>2024.0999999999981</v>
      </c>
      <c r="K41" s="14">
        <f t="shared" si="12"/>
        <v>45170</v>
      </c>
    </row>
    <row r="42" spans="5:12" x14ac:dyDescent="0.25">
      <c r="E42" s="18">
        <v>119</v>
      </c>
      <c r="F42" s="11">
        <f t="shared" si="3"/>
        <v>2024.0999999999979</v>
      </c>
      <c r="G42" s="11">
        <f t="shared" si="4"/>
        <v>2024.2999999999977</v>
      </c>
      <c r="H42" s="14">
        <f t="shared" si="11"/>
        <v>45352</v>
      </c>
      <c r="I42" s="11">
        <f t="shared" si="6"/>
        <v>2023.3999999999978</v>
      </c>
      <c r="J42" s="11">
        <f t="shared" si="7"/>
        <v>2024.199999999998</v>
      </c>
      <c r="K42" s="14">
        <f t="shared" si="12"/>
        <v>45261</v>
      </c>
    </row>
    <row r="43" spans="5:12" x14ac:dyDescent="0.25">
      <c r="E43" s="18">
        <v>120</v>
      </c>
      <c r="F43" s="11">
        <f t="shared" si="3"/>
        <v>2024.1999999999978</v>
      </c>
      <c r="G43" s="11">
        <f t="shared" si="4"/>
        <v>2024.3999999999976</v>
      </c>
      <c r="H43" s="14">
        <f t="shared" si="11"/>
        <v>45444</v>
      </c>
      <c r="I43" s="11">
        <f t="shared" si="6"/>
        <v>2024.0999999999979</v>
      </c>
      <c r="J43" s="11">
        <f t="shared" si="7"/>
        <v>2024.2999999999979</v>
      </c>
      <c r="K43" s="14">
        <f t="shared" si="12"/>
        <v>45352</v>
      </c>
    </row>
    <row r="44" spans="5:12" x14ac:dyDescent="0.25">
      <c r="E44" s="18">
        <v>121</v>
      </c>
      <c r="F44" s="11">
        <f t="shared" si="3"/>
        <v>2024.2999999999977</v>
      </c>
      <c r="G44" s="11">
        <f t="shared" si="4"/>
        <v>2025.0999999999976</v>
      </c>
      <c r="H44" s="14">
        <f t="shared" si="11"/>
        <v>45536</v>
      </c>
      <c r="I44" s="11">
        <f t="shared" si="6"/>
        <v>2024.1999999999978</v>
      </c>
      <c r="J44" s="11">
        <f t="shared" si="7"/>
        <v>2024.3999999999978</v>
      </c>
      <c r="K44" s="14">
        <f t="shared" si="12"/>
        <v>45444</v>
      </c>
    </row>
    <row r="45" spans="5:12" x14ac:dyDescent="0.25">
      <c r="E45" s="18">
        <v>122</v>
      </c>
      <c r="F45" s="11">
        <f t="shared" si="3"/>
        <v>2024.3999999999976</v>
      </c>
      <c r="G45" s="11">
        <f t="shared" si="4"/>
        <v>2025.1999999999975</v>
      </c>
      <c r="H45" s="14">
        <f t="shared" si="11"/>
        <v>45627</v>
      </c>
      <c r="I45" s="11">
        <f t="shared" si="6"/>
        <v>2024.2999999999977</v>
      </c>
      <c r="J45" s="11">
        <f t="shared" si="7"/>
        <v>2025.0999999999979</v>
      </c>
      <c r="K45" s="14">
        <f t="shared" si="12"/>
        <v>45536</v>
      </c>
    </row>
    <row r="46" spans="5:12" x14ac:dyDescent="0.25">
      <c r="E46" s="18">
        <v>123</v>
      </c>
      <c r="F46" s="11">
        <f t="shared" si="3"/>
        <v>2025.0999999999976</v>
      </c>
      <c r="G46" s="11">
        <f t="shared" si="4"/>
        <v>2025.2999999999975</v>
      </c>
      <c r="H46" s="14">
        <f t="shared" si="11"/>
        <v>45717</v>
      </c>
      <c r="I46" s="11">
        <f t="shared" si="6"/>
        <v>2024.3999999999976</v>
      </c>
      <c r="J46" s="11">
        <f t="shared" si="7"/>
        <v>2025.1999999999978</v>
      </c>
      <c r="K46" s="14">
        <f t="shared" si="12"/>
        <v>45627</v>
      </c>
    </row>
    <row r="47" spans="5:12" x14ac:dyDescent="0.25">
      <c r="E47" s="18">
        <v>124</v>
      </c>
      <c r="F47" s="11">
        <f t="shared" si="3"/>
        <v>2025.1999999999975</v>
      </c>
      <c r="G47" s="11">
        <f t="shared" si="4"/>
        <v>2025.3999999999974</v>
      </c>
      <c r="H47" s="14">
        <f t="shared" si="11"/>
        <v>45809</v>
      </c>
      <c r="I47" s="11">
        <f t="shared" si="6"/>
        <v>2025.0999999999976</v>
      </c>
      <c r="J47" s="11">
        <f t="shared" si="7"/>
        <v>2025.2999999999977</v>
      </c>
      <c r="K47" s="14">
        <f t="shared" si="12"/>
        <v>45717</v>
      </c>
    </row>
    <row r="48" spans="5:12" x14ac:dyDescent="0.25">
      <c r="E48" s="18">
        <v>125</v>
      </c>
      <c r="F48" s="11">
        <f t="shared" si="3"/>
        <v>2025.2999999999975</v>
      </c>
      <c r="G48" s="11">
        <f t="shared" si="4"/>
        <v>2026.0999999999974</v>
      </c>
      <c r="H48" s="14">
        <f t="shared" si="11"/>
        <v>45901</v>
      </c>
      <c r="I48" s="11">
        <f t="shared" si="6"/>
        <v>2025.1999999999975</v>
      </c>
      <c r="J48" s="11">
        <f t="shared" si="7"/>
        <v>2025.3999999999976</v>
      </c>
      <c r="K48" s="14">
        <f t="shared" si="12"/>
        <v>45809</v>
      </c>
    </row>
    <row r="49" spans="5:11" x14ac:dyDescent="0.25">
      <c r="E49" s="18">
        <v>126</v>
      </c>
      <c r="F49" s="11">
        <f t="shared" si="3"/>
        <v>2025.3999999999974</v>
      </c>
      <c r="G49" s="11">
        <f t="shared" si="4"/>
        <v>2026.1999999999973</v>
      </c>
      <c r="H49" s="14">
        <f t="shared" si="11"/>
        <v>45992</v>
      </c>
      <c r="I49" s="11">
        <f t="shared" si="6"/>
        <v>2025.2999999999975</v>
      </c>
      <c r="J49" s="11">
        <f t="shared" si="7"/>
        <v>2026.0999999999976</v>
      </c>
      <c r="K49" s="14">
        <f t="shared" si="12"/>
        <v>45901</v>
      </c>
    </row>
    <row r="50" spans="5:11" x14ac:dyDescent="0.25">
      <c r="E50" s="18">
        <v>127</v>
      </c>
      <c r="F50" s="11">
        <f t="shared" si="3"/>
        <v>2026.0999999999974</v>
      </c>
      <c r="G50" s="11">
        <f t="shared" si="4"/>
        <v>2026.2999999999972</v>
      </c>
      <c r="H50" s="14">
        <f t="shared" si="11"/>
        <v>46082</v>
      </c>
      <c r="I50" s="11">
        <f t="shared" si="6"/>
        <v>2025.3999999999974</v>
      </c>
      <c r="J50" s="11">
        <f t="shared" si="7"/>
        <v>2026.1999999999975</v>
      </c>
      <c r="K50" s="14">
        <f t="shared" si="12"/>
        <v>45992</v>
      </c>
    </row>
    <row r="51" spans="5:11" x14ac:dyDescent="0.25">
      <c r="E51" s="18">
        <v>128</v>
      </c>
      <c r="F51" s="11">
        <f t="shared" si="3"/>
        <v>2026.1999999999973</v>
      </c>
      <c r="G51" s="11">
        <f t="shared" si="4"/>
        <v>2026.3999999999971</v>
      </c>
      <c r="H51" s="14">
        <f t="shared" ref="H51:H73" si="13">DATE(LEFT(F51,4),RIGHT(F51,1)*3,1)</f>
        <v>46174</v>
      </c>
      <c r="I51" s="11">
        <f t="shared" si="6"/>
        <v>2026.0999999999974</v>
      </c>
      <c r="J51" s="11">
        <f t="shared" si="7"/>
        <v>2026.2999999999975</v>
      </c>
      <c r="K51" s="14">
        <f t="shared" ref="K51:K73" si="14">DATE(LEFT(I51,4),RIGHT(I51,1)*3,1)</f>
        <v>46082</v>
      </c>
    </row>
    <row r="52" spans="5:11" x14ac:dyDescent="0.25">
      <c r="E52" s="18">
        <v>129</v>
      </c>
      <c r="F52" s="11">
        <f t="shared" si="3"/>
        <v>2026.2999999999972</v>
      </c>
      <c r="G52" s="11">
        <f t="shared" si="4"/>
        <v>2027.0999999999972</v>
      </c>
      <c r="H52" s="14">
        <f t="shared" si="13"/>
        <v>46266</v>
      </c>
      <c r="I52" s="11">
        <f t="shared" si="6"/>
        <v>2026.1999999999973</v>
      </c>
      <c r="J52" s="11">
        <f t="shared" si="7"/>
        <v>2026.3999999999974</v>
      </c>
      <c r="K52" s="14">
        <f t="shared" si="14"/>
        <v>46174</v>
      </c>
    </row>
    <row r="53" spans="5:11" x14ac:dyDescent="0.25">
      <c r="E53" s="18">
        <v>130</v>
      </c>
      <c r="F53" s="11">
        <f t="shared" si="3"/>
        <v>2026.3999999999971</v>
      </c>
      <c r="G53" s="11">
        <f t="shared" si="4"/>
        <v>2027.1999999999971</v>
      </c>
      <c r="H53" s="14">
        <f t="shared" si="13"/>
        <v>46357</v>
      </c>
      <c r="I53" s="11">
        <f t="shared" si="6"/>
        <v>2026.2999999999972</v>
      </c>
      <c r="J53" s="11">
        <f t="shared" si="7"/>
        <v>2027.0999999999974</v>
      </c>
      <c r="K53" s="14">
        <f t="shared" si="14"/>
        <v>46266</v>
      </c>
    </row>
    <row r="54" spans="5:11" x14ac:dyDescent="0.25">
      <c r="E54" s="18">
        <v>131</v>
      </c>
      <c r="F54" s="11">
        <f t="shared" si="3"/>
        <v>2027.0999999999972</v>
      </c>
      <c r="G54" s="11">
        <f t="shared" si="4"/>
        <v>2027.299999999997</v>
      </c>
      <c r="H54" s="14">
        <f t="shared" si="13"/>
        <v>46447</v>
      </c>
      <c r="I54" s="11">
        <f t="shared" si="6"/>
        <v>2026.3999999999971</v>
      </c>
      <c r="J54" s="11">
        <f t="shared" si="7"/>
        <v>2027.1999999999973</v>
      </c>
      <c r="K54" s="14">
        <f t="shared" si="14"/>
        <v>46357</v>
      </c>
    </row>
    <row r="55" spans="5:11" x14ac:dyDescent="0.25">
      <c r="E55" s="18">
        <v>132</v>
      </c>
      <c r="F55" s="11">
        <f t="shared" si="3"/>
        <v>2027.1999999999971</v>
      </c>
      <c r="G55" s="11">
        <f t="shared" si="4"/>
        <v>2027.3999999999969</v>
      </c>
      <c r="H55" s="14">
        <f t="shared" si="13"/>
        <v>46539</v>
      </c>
      <c r="I55" s="11">
        <f t="shared" si="6"/>
        <v>2027.0999999999972</v>
      </c>
      <c r="J55" s="11">
        <f t="shared" si="7"/>
        <v>2027.2999999999972</v>
      </c>
      <c r="K55" s="14">
        <f t="shared" si="14"/>
        <v>46447</v>
      </c>
    </row>
    <row r="56" spans="5:11" x14ac:dyDescent="0.25">
      <c r="E56" s="18">
        <v>133</v>
      </c>
      <c r="F56" s="11">
        <f t="shared" si="3"/>
        <v>2027.299999999997</v>
      </c>
      <c r="G56" s="11">
        <f t="shared" si="4"/>
        <v>2028.099999999997</v>
      </c>
      <c r="H56" s="14">
        <f t="shared" si="13"/>
        <v>46631</v>
      </c>
      <c r="I56" s="11">
        <f t="shared" si="6"/>
        <v>2027.1999999999971</v>
      </c>
      <c r="J56" s="11">
        <f t="shared" si="7"/>
        <v>2027.3999999999971</v>
      </c>
      <c r="K56" s="14">
        <f t="shared" si="14"/>
        <v>46539</v>
      </c>
    </row>
    <row r="57" spans="5:11" x14ac:dyDescent="0.25">
      <c r="E57" s="18">
        <v>134</v>
      </c>
      <c r="F57" s="11">
        <f t="shared" si="3"/>
        <v>2027.3999999999969</v>
      </c>
      <c r="G57" s="11">
        <f t="shared" si="4"/>
        <v>2028.1999999999969</v>
      </c>
      <c r="H57" s="14">
        <f t="shared" si="13"/>
        <v>46722</v>
      </c>
      <c r="I57" s="11">
        <f t="shared" si="6"/>
        <v>2027.299999999997</v>
      </c>
      <c r="J57" s="11">
        <f t="shared" si="7"/>
        <v>2028.0999999999972</v>
      </c>
      <c r="K57" s="14">
        <f t="shared" si="14"/>
        <v>46631</v>
      </c>
    </row>
    <row r="58" spans="5:11" x14ac:dyDescent="0.25">
      <c r="E58" s="18">
        <v>135</v>
      </c>
      <c r="F58" s="11">
        <f t="shared" si="3"/>
        <v>2028.099999999997</v>
      </c>
      <c r="G58" s="11">
        <f t="shared" si="4"/>
        <v>2028.2999999999968</v>
      </c>
      <c r="H58" s="14">
        <f t="shared" si="13"/>
        <v>46813</v>
      </c>
      <c r="I58" s="11">
        <f t="shared" si="6"/>
        <v>2027.3999999999969</v>
      </c>
      <c r="J58" s="11">
        <f t="shared" si="7"/>
        <v>2028.1999999999971</v>
      </c>
      <c r="K58" s="14">
        <f t="shared" si="14"/>
        <v>46722</v>
      </c>
    </row>
    <row r="59" spans="5:11" x14ac:dyDescent="0.25">
      <c r="E59" s="18">
        <v>136</v>
      </c>
      <c r="F59" s="11">
        <f t="shared" si="3"/>
        <v>2028.1999999999969</v>
      </c>
      <c r="G59" s="11">
        <f t="shared" si="4"/>
        <v>2028.3999999999967</v>
      </c>
      <c r="H59" s="14">
        <f t="shared" si="13"/>
        <v>46905</v>
      </c>
      <c r="I59" s="11">
        <f t="shared" si="6"/>
        <v>2028.099999999997</v>
      </c>
      <c r="J59" s="11">
        <f t="shared" si="7"/>
        <v>2028.299999999997</v>
      </c>
      <c r="K59" s="14">
        <f t="shared" si="14"/>
        <v>46813</v>
      </c>
    </row>
    <row r="60" spans="5:11" x14ac:dyDescent="0.25">
      <c r="E60" s="18">
        <v>137</v>
      </c>
      <c r="F60" s="11">
        <f t="shared" si="3"/>
        <v>2028.2999999999968</v>
      </c>
      <c r="G60" s="11">
        <f t="shared" si="4"/>
        <v>2029.0999999999967</v>
      </c>
      <c r="H60" s="14">
        <f t="shared" si="13"/>
        <v>46997</v>
      </c>
      <c r="I60" s="11">
        <f t="shared" si="6"/>
        <v>2028.1999999999969</v>
      </c>
      <c r="J60" s="11">
        <f t="shared" si="7"/>
        <v>2028.3999999999969</v>
      </c>
      <c r="K60" s="14">
        <f t="shared" si="14"/>
        <v>46905</v>
      </c>
    </row>
    <row r="61" spans="5:11" x14ac:dyDescent="0.25">
      <c r="E61" s="18">
        <v>138</v>
      </c>
      <c r="F61" s="11">
        <f t="shared" si="3"/>
        <v>2028.3999999999967</v>
      </c>
      <c r="G61" s="11">
        <f t="shared" si="4"/>
        <v>2029.1999999999966</v>
      </c>
      <c r="H61" s="14">
        <f t="shared" si="13"/>
        <v>47088</v>
      </c>
      <c r="I61" s="11">
        <f t="shared" si="6"/>
        <v>2028.2999999999968</v>
      </c>
      <c r="J61" s="11">
        <f t="shared" si="7"/>
        <v>2029.099999999997</v>
      </c>
      <c r="K61" s="14">
        <f t="shared" si="14"/>
        <v>46997</v>
      </c>
    </row>
    <row r="62" spans="5:11" x14ac:dyDescent="0.25">
      <c r="E62" s="18">
        <v>139</v>
      </c>
      <c r="F62" s="11">
        <f t="shared" si="3"/>
        <v>2029.0999999999967</v>
      </c>
      <c r="G62" s="11">
        <f t="shared" si="4"/>
        <v>2029.2999999999965</v>
      </c>
      <c r="H62" s="14">
        <f t="shared" si="13"/>
        <v>47178</v>
      </c>
      <c r="I62" s="11">
        <f t="shared" si="6"/>
        <v>2028.3999999999967</v>
      </c>
      <c r="J62" s="11">
        <f t="shared" si="7"/>
        <v>2029.1999999999969</v>
      </c>
      <c r="K62" s="14">
        <f t="shared" si="14"/>
        <v>47088</v>
      </c>
    </row>
    <row r="63" spans="5:11" x14ac:dyDescent="0.25">
      <c r="E63" s="18">
        <v>140</v>
      </c>
      <c r="F63" s="11">
        <f t="shared" si="3"/>
        <v>2029.1999999999966</v>
      </c>
      <c r="G63" s="11">
        <f t="shared" si="4"/>
        <v>2029.3999999999965</v>
      </c>
      <c r="H63" s="14">
        <f t="shared" si="13"/>
        <v>47270</v>
      </c>
      <c r="I63" s="11">
        <f t="shared" si="6"/>
        <v>2029.0999999999967</v>
      </c>
      <c r="J63" s="11">
        <f t="shared" si="7"/>
        <v>2029.2999999999968</v>
      </c>
      <c r="K63" s="14">
        <f t="shared" si="14"/>
        <v>47178</v>
      </c>
    </row>
    <row r="64" spans="5:11" x14ac:dyDescent="0.25">
      <c r="E64" s="18">
        <v>141</v>
      </c>
      <c r="F64" s="11">
        <f t="shared" si="3"/>
        <v>2029.2999999999965</v>
      </c>
      <c r="G64" s="11">
        <f t="shared" si="4"/>
        <v>2030.0999999999965</v>
      </c>
      <c r="H64" s="14">
        <f t="shared" si="13"/>
        <v>47362</v>
      </c>
      <c r="I64" s="11">
        <f t="shared" si="6"/>
        <v>2029.1999999999966</v>
      </c>
      <c r="J64" s="11">
        <f t="shared" si="7"/>
        <v>2029.3999999999967</v>
      </c>
      <c r="K64" s="14">
        <f t="shared" si="14"/>
        <v>47270</v>
      </c>
    </row>
    <row r="65" spans="5:11" x14ac:dyDescent="0.25">
      <c r="E65" s="18">
        <v>142</v>
      </c>
      <c r="F65" s="11">
        <f t="shared" si="3"/>
        <v>2029.3999999999965</v>
      </c>
      <c r="G65" s="11">
        <f t="shared" si="4"/>
        <v>2030.1999999999964</v>
      </c>
      <c r="H65" s="14">
        <f t="shared" si="13"/>
        <v>47453</v>
      </c>
      <c r="I65" s="11">
        <f t="shared" si="6"/>
        <v>2029.2999999999965</v>
      </c>
      <c r="J65" s="11">
        <f t="shared" si="7"/>
        <v>2030.0999999999967</v>
      </c>
      <c r="K65" s="14">
        <f t="shared" si="14"/>
        <v>47362</v>
      </c>
    </row>
    <row r="66" spans="5:11" x14ac:dyDescent="0.25">
      <c r="E66" s="18">
        <v>143</v>
      </c>
      <c r="F66" s="11">
        <f t="shared" si="3"/>
        <v>2030.0999999999965</v>
      </c>
      <c r="G66" s="11">
        <f t="shared" si="4"/>
        <v>2030.2999999999963</v>
      </c>
      <c r="H66" s="14">
        <f t="shared" si="13"/>
        <v>47543</v>
      </c>
      <c r="I66" s="11">
        <f t="shared" si="6"/>
        <v>2029.3999999999965</v>
      </c>
      <c r="J66" s="11">
        <f t="shared" si="7"/>
        <v>2030.1999999999966</v>
      </c>
      <c r="K66" s="14">
        <f t="shared" si="14"/>
        <v>47453</v>
      </c>
    </row>
    <row r="67" spans="5:11" x14ac:dyDescent="0.25">
      <c r="E67" s="18">
        <v>144</v>
      </c>
      <c r="F67" s="11">
        <f t="shared" si="3"/>
        <v>2030.1999999999964</v>
      </c>
      <c r="G67" s="11">
        <f t="shared" si="4"/>
        <v>2030.3999999999962</v>
      </c>
      <c r="H67" s="14">
        <f t="shared" si="13"/>
        <v>47635</v>
      </c>
      <c r="I67" s="11">
        <f t="shared" si="6"/>
        <v>2030.0999999999965</v>
      </c>
      <c r="J67" s="11">
        <f t="shared" si="7"/>
        <v>2030.2999999999965</v>
      </c>
      <c r="K67" s="14">
        <f t="shared" si="14"/>
        <v>47543</v>
      </c>
    </row>
    <row r="68" spans="5:11" x14ac:dyDescent="0.25">
      <c r="E68" s="18">
        <v>145</v>
      </c>
      <c r="F68" s="11">
        <f t="shared" si="3"/>
        <v>2030.2999999999963</v>
      </c>
      <c r="G68" s="11">
        <f t="shared" si="4"/>
        <v>2031.0999999999963</v>
      </c>
      <c r="H68" s="14">
        <f t="shared" si="13"/>
        <v>47727</v>
      </c>
      <c r="I68" s="11">
        <f t="shared" si="6"/>
        <v>2030.1999999999964</v>
      </c>
      <c r="J68" s="11">
        <f t="shared" si="7"/>
        <v>2030.3999999999965</v>
      </c>
      <c r="K68" s="14">
        <f t="shared" si="14"/>
        <v>47635</v>
      </c>
    </row>
    <row r="69" spans="5:11" x14ac:dyDescent="0.25">
      <c r="E69" s="18">
        <v>146</v>
      </c>
      <c r="F69" s="11">
        <f t="shared" si="3"/>
        <v>2030.3999999999962</v>
      </c>
      <c r="G69" s="11">
        <f t="shared" si="4"/>
        <v>2031.1999999999962</v>
      </c>
      <c r="H69" s="14">
        <f t="shared" si="13"/>
        <v>47818</v>
      </c>
      <c r="I69" s="11">
        <f t="shared" si="6"/>
        <v>2030.2999999999963</v>
      </c>
      <c r="J69" s="11">
        <f t="shared" si="7"/>
        <v>2031.0999999999965</v>
      </c>
      <c r="K69" s="14">
        <f t="shared" si="14"/>
        <v>47727</v>
      </c>
    </row>
    <row r="70" spans="5:11" x14ac:dyDescent="0.25">
      <c r="E70" s="18">
        <v>147</v>
      </c>
      <c r="F70" s="11">
        <f t="shared" ref="F70:G70" si="15">IF(VALUE(RIGHT(F69,1))=4,F69+0.7,F69+0.1)</f>
        <v>2031.0999999999963</v>
      </c>
      <c r="G70" s="11">
        <f t="shared" si="15"/>
        <v>2031.2999999999961</v>
      </c>
      <c r="H70" s="14">
        <f t="shared" si="13"/>
        <v>47908</v>
      </c>
      <c r="I70" s="11">
        <f t="shared" ref="I70:J70" si="16">IF(VALUE(RIGHT(I69,1))=4,I69+0.7,I69+0.1)</f>
        <v>2030.3999999999962</v>
      </c>
      <c r="J70" s="11">
        <f t="shared" si="16"/>
        <v>2031.1999999999964</v>
      </c>
      <c r="K70" s="14">
        <f t="shared" si="14"/>
        <v>47818</v>
      </c>
    </row>
    <row r="71" spans="5:11" x14ac:dyDescent="0.25">
      <c r="E71" s="18">
        <v>148</v>
      </c>
      <c r="F71" s="11">
        <f t="shared" si="3"/>
        <v>2031.1999999999962</v>
      </c>
      <c r="G71" s="11">
        <f t="shared" si="4"/>
        <v>2031.399999999996</v>
      </c>
      <c r="H71" s="14">
        <f t="shared" si="13"/>
        <v>48000</v>
      </c>
      <c r="I71" s="11">
        <f t="shared" si="6"/>
        <v>2031.0999999999963</v>
      </c>
      <c r="J71" s="11">
        <f t="shared" si="7"/>
        <v>2031.2999999999963</v>
      </c>
      <c r="K71" s="14">
        <f t="shared" si="14"/>
        <v>47908</v>
      </c>
    </row>
    <row r="72" spans="5:11" x14ac:dyDescent="0.25">
      <c r="E72" s="18">
        <v>149</v>
      </c>
      <c r="F72" s="11">
        <f t="shared" ref="F72:G73" si="17">IF(VALUE(RIGHT(F71,1))=4,F71+0.7,F71+0.1)</f>
        <v>2031.2999999999961</v>
      </c>
      <c r="G72" s="11">
        <f t="shared" si="17"/>
        <v>2032.099999999996</v>
      </c>
      <c r="H72" s="14">
        <f t="shared" si="13"/>
        <v>48092</v>
      </c>
      <c r="I72" s="11">
        <f t="shared" ref="I72:J73" si="18">IF(VALUE(RIGHT(I71,1))=4,I71+0.7,I71+0.1)</f>
        <v>2031.1999999999962</v>
      </c>
      <c r="J72" s="11">
        <f t="shared" si="18"/>
        <v>2031.3999999999962</v>
      </c>
      <c r="K72" s="14">
        <f t="shared" si="14"/>
        <v>48000</v>
      </c>
    </row>
    <row r="73" spans="5:11" x14ac:dyDescent="0.25">
      <c r="E73" s="19">
        <v>150</v>
      </c>
      <c r="F73" s="15">
        <f t="shared" si="17"/>
        <v>2031.399999999996</v>
      </c>
      <c r="G73" s="15">
        <f t="shared" si="17"/>
        <v>2032.199999999996</v>
      </c>
      <c r="H73" s="16">
        <f t="shared" si="13"/>
        <v>48183</v>
      </c>
      <c r="I73" s="15">
        <f t="shared" si="18"/>
        <v>2031.2999999999961</v>
      </c>
      <c r="J73" s="15">
        <f t="shared" si="18"/>
        <v>2032.0999999999963</v>
      </c>
      <c r="K73" s="16">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N3" sqref="N3"/>
    </sheetView>
  </sheetViews>
  <sheetFormatPr defaultRowHeight="15" x14ac:dyDescent="0.25"/>
  <cols>
    <col min="1" max="1" width="3.140625" customWidth="1"/>
    <col min="11" max="11" width="10.5703125" customWidth="1"/>
  </cols>
  <sheetData>
    <row r="1" spans="2:13" ht="15" customHeight="1" x14ac:dyDescent="0.25">
      <c r="B1" s="125"/>
      <c r="C1" s="125"/>
      <c r="D1" s="125"/>
      <c r="E1" s="125"/>
      <c r="F1" s="125"/>
      <c r="G1" s="125"/>
      <c r="H1" s="125"/>
      <c r="I1" s="125"/>
      <c r="J1" s="125"/>
      <c r="K1" s="125"/>
      <c r="L1" s="62"/>
      <c r="M1" s="62"/>
    </row>
    <row r="2" spans="2:13" x14ac:dyDescent="0.25">
      <c r="B2" s="233" t="s">
        <v>93</v>
      </c>
      <c r="C2" s="238"/>
      <c r="D2" s="238"/>
      <c r="E2" s="238"/>
      <c r="F2" s="238"/>
      <c r="G2" s="238"/>
      <c r="H2" s="238"/>
      <c r="I2" s="238"/>
      <c r="J2" s="238"/>
      <c r="K2" s="238"/>
      <c r="L2" s="62"/>
      <c r="M2" s="62"/>
    </row>
    <row r="3" spans="2:13" x14ac:dyDescent="0.25">
      <c r="B3" s="238"/>
      <c r="C3" s="238"/>
      <c r="D3" s="238"/>
      <c r="E3" s="238"/>
      <c r="F3" s="238"/>
      <c r="G3" s="238"/>
      <c r="H3" s="238"/>
      <c r="I3" s="238"/>
      <c r="J3" s="238"/>
      <c r="K3" s="238"/>
      <c r="L3" s="62"/>
      <c r="M3" s="62"/>
    </row>
    <row r="4" spans="2:13" ht="15" customHeight="1" x14ac:dyDescent="0.25">
      <c r="B4" s="174"/>
      <c r="C4" s="174"/>
      <c r="D4" s="174"/>
      <c r="E4" s="174"/>
      <c r="F4" s="174"/>
      <c r="G4" s="174"/>
      <c r="H4" s="174"/>
      <c r="I4" s="174"/>
      <c r="J4" s="174"/>
      <c r="K4" s="174"/>
      <c r="L4" s="62"/>
      <c r="M4" s="62"/>
    </row>
    <row r="5" spans="2:13" x14ac:dyDescent="0.25">
      <c r="B5" s="214" t="s">
        <v>176</v>
      </c>
      <c r="C5" s="125"/>
      <c r="D5" s="125"/>
      <c r="E5" s="125"/>
      <c r="F5" s="125"/>
      <c r="G5" s="125"/>
      <c r="H5" s="125"/>
      <c r="I5" s="125"/>
      <c r="J5" s="125"/>
      <c r="K5" s="125"/>
      <c r="L5" s="62"/>
      <c r="M5" s="62"/>
    </row>
    <row r="6" spans="2:13" x14ac:dyDescent="0.25">
      <c r="B6" s="125"/>
      <c r="C6" s="125"/>
      <c r="D6" s="125"/>
      <c r="E6" s="125"/>
      <c r="F6" s="125"/>
      <c r="G6" s="125"/>
      <c r="H6" s="125"/>
      <c r="I6" s="125"/>
      <c r="J6" s="125"/>
      <c r="K6" s="125"/>
      <c r="L6" s="62"/>
      <c r="M6" s="213"/>
    </row>
    <row r="7" spans="2:13" x14ac:dyDescent="0.25">
      <c r="B7" s="125"/>
      <c r="C7" s="125"/>
      <c r="D7" s="125"/>
      <c r="E7" s="125"/>
      <c r="F7" s="125"/>
      <c r="G7" s="125"/>
      <c r="H7" s="125"/>
      <c r="I7" s="125"/>
      <c r="J7" s="125"/>
      <c r="K7" s="125"/>
      <c r="L7" s="62"/>
      <c r="M7" s="62"/>
    </row>
    <row r="8" spans="2:13" x14ac:dyDescent="0.25">
      <c r="B8" s="125"/>
      <c r="C8" s="125"/>
      <c r="D8" s="125"/>
      <c r="E8" s="125"/>
      <c r="F8" s="125"/>
      <c r="G8" s="125"/>
      <c r="H8" s="125"/>
      <c r="I8" s="125"/>
      <c r="J8" s="125"/>
      <c r="K8" s="125"/>
      <c r="L8" s="62"/>
      <c r="M8" s="62"/>
    </row>
    <row r="9" spans="2:13" x14ac:dyDescent="0.25">
      <c r="B9" s="333" t="s">
        <v>177</v>
      </c>
      <c r="C9" s="334"/>
      <c r="D9" s="334"/>
      <c r="E9" s="334"/>
      <c r="F9" s="334"/>
      <c r="G9" s="334"/>
      <c r="H9" s="334"/>
      <c r="I9" s="334"/>
      <c r="J9" s="334"/>
      <c r="K9" s="334"/>
    </row>
    <row r="10" spans="2:13" x14ac:dyDescent="0.25">
      <c r="B10" s="334"/>
      <c r="C10" s="334"/>
      <c r="D10" s="334"/>
      <c r="E10" s="334"/>
      <c r="F10" s="334"/>
      <c r="G10" s="334"/>
      <c r="H10" s="334"/>
      <c r="I10" s="334"/>
      <c r="J10" s="334"/>
      <c r="K10" s="334"/>
    </row>
    <row r="11" spans="2:13" x14ac:dyDescent="0.25">
      <c r="B11" s="334"/>
      <c r="C11" s="334"/>
      <c r="D11" s="334"/>
      <c r="E11" s="334"/>
      <c r="F11" s="334"/>
      <c r="G11" s="334"/>
      <c r="H11" s="334"/>
      <c r="I11" s="334"/>
      <c r="J11" s="334"/>
      <c r="K11" s="334"/>
    </row>
    <row r="12" spans="2:13" x14ac:dyDescent="0.25">
      <c r="B12" s="334"/>
      <c r="C12" s="334"/>
      <c r="D12" s="334"/>
      <c r="E12" s="334"/>
      <c r="F12" s="334"/>
      <c r="G12" s="334"/>
      <c r="H12" s="334"/>
      <c r="I12" s="334"/>
      <c r="J12" s="334"/>
      <c r="K12" s="334"/>
    </row>
    <row r="13" spans="2:13" x14ac:dyDescent="0.25">
      <c r="B13" s="334"/>
      <c r="C13" s="334"/>
      <c r="D13" s="334"/>
      <c r="E13" s="334"/>
      <c r="F13" s="334"/>
      <c r="G13" s="334"/>
      <c r="H13" s="334"/>
      <c r="I13" s="334"/>
      <c r="J13" s="334"/>
      <c r="K13" s="334"/>
    </row>
    <row r="14" spans="2:13" x14ac:dyDescent="0.25">
      <c r="B14" s="334"/>
      <c r="C14" s="334"/>
      <c r="D14" s="334"/>
      <c r="E14" s="334"/>
      <c r="F14" s="334"/>
      <c r="G14" s="334"/>
      <c r="H14" s="334"/>
      <c r="I14" s="334"/>
      <c r="J14" s="334"/>
      <c r="K14" s="334"/>
    </row>
    <row r="15" spans="2:13" x14ac:dyDescent="0.25">
      <c r="B15" s="334"/>
      <c r="C15" s="334"/>
      <c r="D15" s="334"/>
      <c r="E15" s="334"/>
      <c r="F15" s="334"/>
      <c r="G15" s="334"/>
      <c r="H15" s="334"/>
      <c r="I15" s="334"/>
      <c r="J15" s="334"/>
      <c r="K15" s="334"/>
    </row>
    <row r="16" spans="2:13" x14ac:dyDescent="0.25">
      <c r="B16" s="334"/>
      <c r="C16" s="334"/>
      <c r="D16" s="334"/>
      <c r="E16" s="334"/>
      <c r="F16" s="334"/>
      <c r="G16" s="334"/>
      <c r="H16" s="334"/>
      <c r="I16" s="334"/>
      <c r="J16" s="334"/>
      <c r="K16" s="334"/>
    </row>
    <row r="17" spans="2:13" x14ac:dyDescent="0.25">
      <c r="B17" s="334"/>
      <c r="C17" s="334"/>
      <c r="D17" s="334"/>
      <c r="E17" s="334"/>
      <c r="F17" s="334"/>
      <c r="G17" s="334"/>
      <c r="H17" s="334"/>
      <c r="I17" s="334"/>
      <c r="J17" s="334"/>
      <c r="K17" s="334"/>
    </row>
    <row r="18" spans="2:13" x14ac:dyDescent="0.25">
      <c r="B18" s="334"/>
      <c r="C18" s="334"/>
      <c r="D18" s="334"/>
      <c r="E18" s="334"/>
      <c r="F18" s="334"/>
      <c r="G18" s="334"/>
      <c r="H18" s="334"/>
      <c r="I18" s="334"/>
      <c r="J18" s="334"/>
      <c r="K18" s="334"/>
    </row>
    <row r="19" spans="2:13" x14ac:dyDescent="0.25">
      <c r="B19" s="334"/>
      <c r="C19" s="334"/>
      <c r="D19" s="334"/>
      <c r="E19" s="334"/>
      <c r="F19" s="334"/>
      <c r="G19" s="334"/>
      <c r="H19" s="334"/>
      <c r="I19" s="334"/>
      <c r="J19" s="334"/>
      <c r="K19" s="334"/>
    </row>
    <row r="20" spans="2:13" x14ac:dyDescent="0.25">
      <c r="B20" s="334"/>
      <c r="C20" s="334"/>
      <c r="D20" s="334"/>
      <c r="E20" s="334"/>
      <c r="F20" s="334"/>
      <c r="G20" s="334"/>
      <c r="H20" s="334"/>
      <c r="I20" s="334"/>
      <c r="J20" s="334"/>
      <c r="K20" s="334"/>
    </row>
    <row r="21" spans="2:13" x14ac:dyDescent="0.25">
      <c r="B21" s="334"/>
      <c r="C21" s="334"/>
      <c r="D21" s="334"/>
      <c r="E21" s="334"/>
      <c r="F21" s="334"/>
      <c r="G21" s="334"/>
      <c r="H21" s="334"/>
      <c r="I21" s="334"/>
      <c r="J21" s="334"/>
      <c r="K21" s="334"/>
    </row>
    <row r="22" spans="2:13" x14ac:dyDescent="0.25">
      <c r="B22" s="334"/>
      <c r="C22" s="334"/>
      <c r="D22" s="334"/>
      <c r="E22" s="334"/>
      <c r="F22" s="334"/>
      <c r="G22" s="334"/>
      <c r="H22" s="334"/>
      <c r="I22" s="334"/>
      <c r="J22" s="334"/>
      <c r="K22" s="334"/>
    </row>
    <row r="23" spans="2:13" x14ac:dyDescent="0.25">
      <c r="B23" s="334"/>
      <c r="C23" s="334"/>
      <c r="D23" s="334"/>
      <c r="E23" s="334"/>
      <c r="F23" s="334"/>
      <c r="G23" s="334"/>
      <c r="H23" s="334"/>
      <c r="I23" s="334"/>
      <c r="J23" s="334"/>
      <c r="K23" s="334"/>
    </row>
    <row r="24" spans="2:13" x14ac:dyDescent="0.25">
      <c r="B24" s="334"/>
      <c r="C24" s="334"/>
      <c r="D24" s="334"/>
      <c r="E24" s="334"/>
      <c r="F24" s="334"/>
      <c r="G24" s="334"/>
      <c r="H24" s="334"/>
      <c r="I24" s="334"/>
      <c r="J24" s="334"/>
      <c r="K24" s="334"/>
    </row>
    <row r="25" spans="2:13" x14ac:dyDescent="0.25">
      <c r="B25" s="334"/>
      <c r="C25" s="334"/>
      <c r="D25" s="334"/>
      <c r="E25" s="334"/>
      <c r="F25" s="334"/>
      <c r="G25" s="334"/>
      <c r="H25" s="334"/>
      <c r="I25" s="334"/>
      <c r="J25" s="334"/>
      <c r="K25" s="334"/>
    </row>
    <row r="26" spans="2:13" x14ac:dyDescent="0.25">
      <c r="B26" s="334"/>
      <c r="C26" s="334"/>
      <c r="D26" s="334"/>
      <c r="E26" s="334"/>
      <c r="F26" s="334"/>
      <c r="G26" s="334"/>
      <c r="H26" s="334"/>
      <c r="I26" s="334"/>
      <c r="J26" s="334"/>
      <c r="K26" s="334"/>
    </row>
    <row r="27" spans="2:13" x14ac:dyDescent="0.25">
      <c r="B27" s="334"/>
      <c r="C27" s="334"/>
      <c r="D27" s="334"/>
      <c r="E27" s="334"/>
      <c r="F27" s="334"/>
      <c r="G27" s="334"/>
      <c r="H27" s="334"/>
      <c r="I27" s="334"/>
      <c r="J27" s="334"/>
      <c r="K27" s="334"/>
      <c r="L27" s="62"/>
      <c r="M27" s="62"/>
    </row>
    <row r="28" spans="2:13" x14ac:dyDescent="0.25">
      <c r="B28" s="334"/>
      <c r="C28" s="334"/>
      <c r="D28" s="334"/>
      <c r="E28" s="334"/>
      <c r="F28" s="334"/>
      <c r="G28" s="334"/>
      <c r="H28" s="334"/>
      <c r="I28" s="334"/>
      <c r="J28" s="334"/>
      <c r="K28" s="334"/>
      <c r="L28" s="62"/>
    </row>
  </sheetData>
  <sheetProtection algorithmName="SHA-512" hashValue="F6B6oywHZEiiMmPUqGKWW28tIntzzPAXYdfrXTQ/2AJ5H/sc75Qsk2HHRSwhp9eGDESbRuo6gqG0HhKPuvPwhw==" saltValue="ve7ffDY9QCDBssHPfGreJQ=="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2025-05-28T05:23:13Z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MSIP_Label_cb1ad429-e51f-433a-bb63-ec2e462336b1_Enabled">
    <vt:lpwstr>true</vt:lpwstr>
  </property>
  <property fmtid="{D5CDD505-2E9C-101B-9397-08002B2CF9AE}" pid="4" name="MSIP_Label_cb1ad429-e51f-433a-bb63-ec2e462336b1_SetDate">
    <vt:lpwstr>2024-10-16T01:34:54Z</vt:lpwstr>
  </property>
  <property fmtid="{D5CDD505-2E9C-101B-9397-08002B2CF9AE}" pid="5" name="MSIP_Label_cb1ad429-e51f-433a-bb63-ec2e462336b1_Method">
    <vt:lpwstr>Standard</vt:lpwstr>
  </property>
  <property fmtid="{D5CDD505-2E9C-101B-9397-08002B2CF9AE}" pid="6" name="MSIP_Label_cb1ad429-e51f-433a-bb63-ec2e462336b1_Name">
    <vt:lpwstr>defa4170-0d19-0005-0004-bc88714345d2</vt:lpwstr>
  </property>
  <property fmtid="{D5CDD505-2E9C-101B-9397-08002B2CF9AE}" pid="7" name="MSIP_Label_cb1ad429-e51f-433a-bb63-ec2e462336b1_SiteId">
    <vt:lpwstr>f43be676-b734-4cc3-b379-5a81b89979e3</vt:lpwstr>
  </property>
  <property fmtid="{D5CDD505-2E9C-101B-9397-08002B2CF9AE}" pid="8" name="MSIP_Label_cb1ad429-e51f-433a-bb63-ec2e462336b1_ActionId">
    <vt:lpwstr>ff3eae2f-5fc9-4611-82b8-a40e4fe3d1d3</vt:lpwstr>
  </property>
  <property fmtid="{D5CDD505-2E9C-101B-9397-08002B2CF9AE}" pid="9" name="MSIP_Label_cb1ad429-e51f-433a-bb63-ec2e462336b1_ContentBits">
    <vt:lpwstr>0</vt:lpwstr>
  </property>
</Properties>
</file>